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100" activeTab="3"/>
  </bookViews>
  <sheets>
    <sheet name="ТЕСТ ПОС." sheetId="1" r:id="rId1"/>
    <sheet name="МП БП СП" sheetId="2" r:id="rId2"/>
    <sheet name="ППД КПД" sheetId="3" r:id="rId3"/>
    <sheet name="ППЮ КПЮ" sheetId="4" r:id="rId4"/>
    <sheet name="мол" sheetId="5" r:id="rId5"/>
  </sheets>
  <externalReferences>
    <externalReference r:id="rId6"/>
  </externalReferences>
  <definedNames>
    <definedName name="_xlnm.Print_Titles" localSheetId="3">'ППЮ КПЮ'!$2:$9</definedName>
    <definedName name="_xlnm.Print_Area" localSheetId="4">мол!$A$2:$Q$18</definedName>
    <definedName name="_xlnm.Print_Area" localSheetId="1">'МП БП СП'!$A$1:$Y$16</definedName>
    <definedName name="_xlnm.Print_Area" localSheetId="2">'ППД КПД'!$A$1:$V$34</definedName>
    <definedName name="_xlnm.Print_Area" localSheetId="3">'ППЮ КПЮ'!$A$1:$W$33</definedName>
    <definedName name="_xlnm.Print_Area" localSheetId="0">'ТЕСТ ПОС.'!$A$2:$T$12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5" l="1"/>
  <c r="Q16" i="5" s="1"/>
  <c r="N13" i="5"/>
  <c r="Q13" i="5" s="1"/>
  <c r="N11" i="5"/>
  <c r="Q11" i="5" s="1"/>
  <c r="A11" i="5" s="1"/>
  <c r="N9" i="5"/>
  <c r="Q9" i="5" s="1"/>
  <c r="U30" i="4"/>
  <c r="Q30" i="4"/>
  <c r="N30" i="4"/>
  <c r="K30" i="4"/>
  <c r="U29" i="4"/>
  <c r="Q29" i="4"/>
  <c r="N29" i="4"/>
  <c r="K29" i="4"/>
  <c r="U28" i="4"/>
  <c r="Q28" i="4"/>
  <c r="N28" i="4"/>
  <c r="K28" i="4"/>
  <c r="W28" i="4" s="1"/>
  <c r="U26" i="4"/>
  <c r="Q26" i="4"/>
  <c r="N26" i="4"/>
  <c r="K26" i="4"/>
  <c r="W26" i="4" s="1"/>
  <c r="U25" i="4"/>
  <c r="Q25" i="4"/>
  <c r="R25" i="4" s="1"/>
  <c r="N25" i="4"/>
  <c r="O25" i="4" s="1"/>
  <c r="K25" i="4"/>
  <c r="W25" i="4" s="1"/>
  <c r="U23" i="4"/>
  <c r="Q23" i="4"/>
  <c r="N23" i="4"/>
  <c r="K23" i="4"/>
  <c r="W23" i="4" s="1"/>
  <c r="U22" i="4"/>
  <c r="Q22" i="4"/>
  <c r="N22" i="4"/>
  <c r="K22" i="4"/>
  <c r="U21" i="4"/>
  <c r="Q21" i="4"/>
  <c r="N21" i="4"/>
  <c r="K21" i="4"/>
  <c r="W21" i="4" s="1"/>
  <c r="U20" i="4"/>
  <c r="Q20" i="4"/>
  <c r="R20" i="4" s="1"/>
  <c r="N20" i="4"/>
  <c r="O20" i="4" s="1"/>
  <c r="K20" i="4"/>
  <c r="U18" i="4"/>
  <c r="Q18" i="4"/>
  <c r="N18" i="4"/>
  <c r="K18" i="4"/>
  <c r="W18" i="4" s="1"/>
  <c r="U17" i="4"/>
  <c r="Q17" i="4"/>
  <c r="N17" i="4"/>
  <c r="K17" i="4"/>
  <c r="W17" i="4" s="1"/>
  <c r="U16" i="4"/>
  <c r="Q16" i="4"/>
  <c r="N16" i="4"/>
  <c r="K16" i="4"/>
  <c r="U15" i="4"/>
  <c r="Q15" i="4"/>
  <c r="R15" i="4" s="1"/>
  <c r="N15" i="4"/>
  <c r="O15" i="4" s="1"/>
  <c r="K15" i="4"/>
  <c r="W15" i="4" s="1"/>
  <c r="U13" i="4"/>
  <c r="Q13" i="4"/>
  <c r="N13" i="4"/>
  <c r="K13" i="4"/>
  <c r="U12" i="4"/>
  <c r="Q12" i="4"/>
  <c r="N12" i="4"/>
  <c r="K12" i="4"/>
  <c r="W12" i="4" s="1"/>
  <c r="U11" i="4"/>
  <c r="Q11" i="4"/>
  <c r="R11" i="4" s="1"/>
  <c r="N11" i="4"/>
  <c r="K11" i="4"/>
  <c r="W11" i="4" s="1"/>
  <c r="A2" i="4"/>
  <c r="U32" i="3"/>
  <c r="Q32" i="3"/>
  <c r="R32" i="3" s="1"/>
  <c r="N32" i="3"/>
  <c r="O32" i="3" s="1"/>
  <c r="K32" i="3"/>
  <c r="T31" i="3"/>
  <c r="Q31" i="3"/>
  <c r="R31" i="3" s="1"/>
  <c r="N31" i="3"/>
  <c r="O31" i="3" s="1"/>
  <c r="K31" i="3"/>
  <c r="L31" i="3" s="1"/>
  <c r="U30" i="3"/>
  <c r="Q30" i="3"/>
  <c r="R30" i="3" s="1"/>
  <c r="N30" i="3"/>
  <c r="O30" i="3" s="1"/>
  <c r="K30" i="3"/>
  <c r="L29" i="3" s="1"/>
  <c r="U29" i="3"/>
  <c r="Q29" i="3"/>
  <c r="O29" i="3"/>
  <c r="N29" i="3"/>
  <c r="K29" i="3"/>
  <c r="V29" i="3" s="1"/>
  <c r="U27" i="3"/>
  <c r="Q27" i="3"/>
  <c r="N27" i="3"/>
  <c r="K27" i="3"/>
  <c r="U25" i="3"/>
  <c r="Q25" i="3"/>
  <c r="N25" i="3"/>
  <c r="K25" i="3"/>
  <c r="V25" i="3" s="1"/>
  <c r="U24" i="3"/>
  <c r="Q24" i="3"/>
  <c r="N24" i="3"/>
  <c r="K24" i="3"/>
  <c r="U23" i="3"/>
  <c r="Q23" i="3"/>
  <c r="N23" i="3"/>
  <c r="K23" i="3"/>
  <c r="V23" i="3" s="1"/>
  <c r="U22" i="3"/>
  <c r="Q22" i="3"/>
  <c r="N22" i="3"/>
  <c r="K22" i="3"/>
  <c r="U21" i="3"/>
  <c r="Q21" i="3"/>
  <c r="N21" i="3"/>
  <c r="K21" i="3"/>
  <c r="V21" i="3" s="1"/>
  <c r="U20" i="3"/>
  <c r="Q20" i="3"/>
  <c r="N20" i="3"/>
  <c r="K20" i="3"/>
  <c r="U19" i="3"/>
  <c r="Q19" i="3"/>
  <c r="N19" i="3"/>
  <c r="K19" i="3"/>
  <c r="V19" i="3" s="1"/>
  <c r="U18" i="3"/>
  <c r="Q18" i="3"/>
  <c r="N18" i="3"/>
  <c r="K18" i="3"/>
  <c r="U16" i="3"/>
  <c r="Q16" i="3"/>
  <c r="N16" i="3"/>
  <c r="K16" i="3"/>
  <c r="V16" i="3" s="1"/>
  <c r="U15" i="3"/>
  <c r="Q15" i="3"/>
  <c r="N15" i="3"/>
  <c r="K15" i="3"/>
  <c r="V15" i="3" s="1"/>
  <c r="U14" i="3"/>
  <c r="Q14" i="3"/>
  <c r="N14" i="3"/>
  <c r="K14" i="3"/>
  <c r="V14" i="3" s="1"/>
  <c r="U13" i="3"/>
  <c r="Q13" i="3"/>
  <c r="N13" i="3"/>
  <c r="K13" i="3"/>
  <c r="V13" i="3" s="1"/>
  <c r="U12" i="3"/>
  <c r="Q12" i="3"/>
  <c r="N12" i="3"/>
  <c r="K12" i="3"/>
  <c r="V12" i="3" s="1"/>
  <c r="U11" i="3"/>
  <c r="Q11" i="3"/>
  <c r="R16" i="3" s="1"/>
  <c r="N11" i="3"/>
  <c r="O16" i="3" s="1"/>
  <c r="K11" i="3"/>
  <c r="A2" i="3"/>
  <c r="T14" i="2"/>
  <c r="P14" i="2"/>
  <c r="M14" i="2"/>
  <c r="J14" i="2"/>
  <c r="T12" i="2"/>
  <c r="P12" i="2"/>
  <c r="M12" i="2"/>
  <c r="J12" i="2"/>
  <c r="T10" i="2"/>
  <c r="P10" i="2"/>
  <c r="Q10" i="2" s="1"/>
  <c r="M10" i="2"/>
  <c r="J10" i="2"/>
  <c r="T9" i="2"/>
  <c r="P9" i="2"/>
  <c r="M9" i="2"/>
  <c r="J9" i="2"/>
  <c r="V9" i="2" s="1"/>
  <c r="T8" i="2"/>
  <c r="P8" i="2"/>
  <c r="M8" i="2"/>
  <c r="N9" i="2" s="1"/>
  <c r="J8" i="2"/>
  <c r="K9" i="2" s="1"/>
  <c r="S10" i="1"/>
  <c r="A10" i="1" s="1"/>
  <c r="O13" i="4" l="1"/>
  <c r="L15" i="4"/>
  <c r="O22" i="4"/>
  <c r="O29" i="4"/>
  <c r="R16" i="4"/>
  <c r="R29" i="4"/>
  <c r="W22" i="4"/>
  <c r="A22" i="4" s="1"/>
  <c r="O13" i="3"/>
  <c r="R20" i="3"/>
  <c r="V10" i="2"/>
  <c r="V12" i="2"/>
  <c r="V14" i="2"/>
  <c r="R13" i="3"/>
  <c r="O15" i="3"/>
  <c r="O11" i="4"/>
  <c r="W13" i="4"/>
  <c r="A13" i="4" s="1"/>
  <c r="W16" i="4"/>
  <c r="Q9" i="2"/>
  <c r="N10" i="2"/>
  <c r="L16" i="3"/>
  <c r="O18" i="3"/>
  <c r="O16" i="4"/>
  <c r="R22" i="4"/>
  <c r="A28" i="4"/>
  <c r="R13" i="4"/>
  <c r="W20" i="4"/>
  <c r="W29" i="4"/>
  <c r="W30" i="4"/>
  <c r="K8" i="2"/>
  <c r="N8" i="2"/>
  <c r="Q8" i="2"/>
  <c r="V8" i="2"/>
  <c r="A10" i="2" s="1"/>
  <c r="K10" i="2"/>
  <c r="L11" i="3"/>
  <c r="O11" i="3"/>
  <c r="R11" i="3"/>
  <c r="V11" i="3"/>
  <c r="A15" i="3" s="1"/>
  <c r="L13" i="3"/>
  <c r="L15" i="3"/>
  <c r="V18" i="3"/>
  <c r="L18" i="3"/>
  <c r="R18" i="3"/>
  <c r="L19" i="3"/>
  <c r="O19" i="3"/>
  <c r="R19" i="3"/>
  <c r="O20" i="3"/>
  <c r="V22" i="3"/>
  <c r="L22" i="3"/>
  <c r="R22" i="3"/>
  <c r="L23" i="3"/>
  <c r="O23" i="3"/>
  <c r="R23" i="3"/>
  <c r="O24" i="3"/>
  <c r="V27" i="3"/>
  <c r="R29" i="3"/>
  <c r="A12" i="4"/>
  <c r="A18" i="4"/>
  <c r="L12" i="3"/>
  <c r="O12" i="3"/>
  <c r="R12" i="3"/>
  <c r="L14" i="3"/>
  <c r="O14" i="3"/>
  <c r="R14" i="3"/>
  <c r="R15" i="3"/>
  <c r="V20" i="3"/>
  <c r="L20" i="3"/>
  <c r="L21" i="3"/>
  <c r="O21" i="3"/>
  <c r="R21" i="3"/>
  <c r="O22" i="3"/>
  <c r="V24" i="3"/>
  <c r="L24" i="3"/>
  <c r="R24" i="3"/>
  <c r="L25" i="3"/>
  <c r="O25" i="3"/>
  <c r="R25" i="3"/>
  <c r="V30" i="3"/>
  <c r="L30" i="3"/>
  <c r="V32" i="3"/>
  <c r="A32" i="3" s="1"/>
  <c r="L32" i="3"/>
  <c r="A15" i="4"/>
  <c r="A25" i="4"/>
  <c r="A29" i="4"/>
  <c r="A30" i="4"/>
  <c r="L12" i="4"/>
  <c r="O12" i="4"/>
  <c r="R12" i="4"/>
  <c r="A17" i="4"/>
  <c r="L17" i="4"/>
  <c r="O17" i="4"/>
  <c r="R17" i="4"/>
  <c r="L18" i="4"/>
  <c r="O18" i="4"/>
  <c r="R18" i="4"/>
  <c r="L21" i="4"/>
  <c r="O21" i="4"/>
  <c r="R21" i="4"/>
  <c r="L23" i="4"/>
  <c r="O23" i="4"/>
  <c r="R23" i="4"/>
  <c r="L26" i="4"/>
  <c r="O26" i="4"/>
  <c r="R26" i="4"/>
  <c r="L28" i="4"/>
  <c r="O28" i="4"/>
  <c r="R28" i="4"/>
  <c r="L30" i="4"/>
  <c r="O30" i="4"/>
  <c r="R30" i="4"/>
  <c r="L11" i="4"/>
  <c r="L13" i="4"/>
  <c r="L16" i="4"/>
  <c r="L20" i="4"/>
  <c r="L22" i="4"/>
  <c r="L25" i="4"/>
  <c r="L29" i="4"/>
  <c r="A20" i="4" l="1"/>
  <c r="A21" i="4"/>
  <c r="A23" i="4"/>
  <c r="A16" i="4"/>
  <c r="A26" i="4"/>
  <c r="A11" i="4"/>
  <c r="A13" i="3"/>
  <c r="A24" i="3"/>
  <c r="A30" i="3"/>
  <c r="A29" i="3"/>
  <c r="A20" i="3"/>
  <c r="A22" i="3"/>
  <c r="A16" i="3"/>
  <c r="A14" i="3"/>
  <c r="A12" i="3"/>
  <c r="A11" i="3"/>
  <c r="A18" i="3"/>
  <c r="A25" i="3"/>
  <c r="A21" i="3"/>
  <c r="A23" i="3"/>
  <c r="A19" i="3"/>
  <c r="A9" i="2"/>
  <c r="A8" i="2"/>
</calcChain>
</file>

<file path=xl/sharedStrings.xml><?xml version="1.0" encoding="utf-8"?>
<sst xmlns="http://schemas.openxmlformats.org/spreadsheetml/2006/main" count="424" uniqueCount="231">
  <si>
    <t>Place</t>
  </si>
  <si>
    <t>Perc2</t>
  </si>
  <si>
    <t>Perc3</t>
  </si>
  <si>
    <t>PercSum</t>
  </si>
  <si>
    <t>ОТКРЫТЫЙ КУБОК КСК "РУССКИЙ АЛМАЗ" ПО ВЫЕЗДКЕ, 7 ЭТАП</t>
  </si>
  <si>
    <t>ВЫЕЗДКА</t>
  </si>
  <si>
    <t xml:space="preserve">ТЕХНИЧЕСКИЕ РЕЗУЛЬТАТЫ </t>
  </si>
  <si>
    <t>Судьи:Гурьянова Г. (Московская обл.), Елисеева А. (г. Москва), Леппенен Г. (г. Санкт-Петербург)</t>
  </si>
  <si>
    <t>КСК "Русский Алмаз", МО</t>
  </si>
  <si>
    <t>14 июля 2019 г.</t>
  </si>
  <si>
    <t>Место</t>
  </si>
  <si>
    <t>Фамилия, имя</t>
  </si>
  <si>
    <t>Звание, разряд</t>
  </si>
  <si>
    <r>
      <t>Кличка лошади, г.р.,</t>
    </r>
    <r>
      <rPr>
        <i/>
        <sz val="8"/>
        <rFont val="Verdana"/>
        <family val="2"/>
        <charset val="204"/>
      </rPr>
      <t xml:space="preserve"> </t>
    </r>
  </si>
  <si>
    <t>Команда</t>
  </si>
  <si>
    <t>Оценка</t>
  </si>
  <si>
    <t>Общая оценка</t>
  </si>
  <si>
    <t>ОШИБКИ</t>
  </si>
  <si>
    <t>Результат в %</t>
  </si>
  <si>
    <t>Положение корпуса на шагу</t>
  </si>
  <si>
    <t>Положение ног на шагу</t>
  </si>
  <si>
    <t>Положение рук на шагу</t>
  </si>
  <si>
    <t>Положение головы на шагу</t>
  </si>
  <si>
    <t>Положение корпуса на рыси</t>
  </si>
  <si>
    <t>Положение ног на рыси</t>
  </si>
  <si>
    <t>Положение рук на рыси</t>
  </si>
  <si>
    <t>Положение головы на рыси</t>
  </si>
  <si>
    <t>Применение средств управления</t>
  </si>
  <si>
    <t>Общее
 впечатление</t>
  </si>
  <si>
    <t>ТЕСТ ПОСАДКА (рысь)</t>
  </si>
  <si>
    <r>
      <t xml:space="preserve">ЗОТОВА </t>
    </r>
    <r>
      <rPr>
        <sz val="11"/>
        <rFont val="Verdana"/>
        <family val="2"/>
        <charset val="204"/>
      </rPr>
      <t>Виктория,2013</t>
    </r>
  </si>
  <si>
    <r>
      <t xml:space="preserve">МАРАКЕШ, </t>
    </r>
    <r>
      <rPr>
        <sz val="11"/>
        <rFont val="Verdana"/>
        <family val="2"/>
      </rPr>
      <t>мер., вор, шетл пони, Магнат, Россия</t>
    </r>
  </si>
  <si>
    <t xml:space="preserve">Главный судья                                                                                                                                                              </t>
  </si>
  <si>
    <t>Гурьянова Г. ВК (Московская обл.)</t>
  </si>
  <si>
    <t xml:space="preserve">Главный секретарь                                                           </t>
  </si>
  <si>
    <t>Горская Н., ВК (Москва)</t>
  </si>
  <si>
    <t xml:space="preserve">ОТКРЫТЫЙ КУБОК КСК "РУССКИЙ АЛМАЗ" ПО ВЫЕЗДКЕ,7 ЭТАП </t>
  </si>
  <si>
    <t>Технические результаты</t>
  </si>
  <si>
    <t>Судьи: E-Леппенен Г. (г. Санкт-Петербург), С - Елисеева А. (г. Москва), М - Гурьянова Г. (Московская обл.)</t>
  </si>
  <si>
    <r>
      <t xml:space="preserve">Фамилия, </t>
    </r>
    <r>
      <rPr>
        <i/>
        <sz val="10"/>
        <rFont val="Verdana"/>
        <family val="2"/>
        <charset val="204"/>
      </rPr>
      <t>имя всадника</t>
    </r>
  </si>
  <si>
    <t>Рег. № ФКСР</t>
  </si>
  <si>
    <r>
      <t>Кличка лошади, г.р.,</t>
    </r>
    <r>
      <rPr>
        <i/>
        <sz val="10"/>
        <rFont val="Verdana"/>
        <family val="2"/>
        <charset val="204"/>
      </rPr>
      <t xml:space="preserve"> пол, масть, порода, отец, место рождения</t>
    </r>
  </si>
  <si>
    <t>№ паспорта ФКСР лошади</t>
  </si>
  <si>
    <t>Владелец                          лошади</t>
  </si>
  <si>
    <t>Команда, регион</t>
  </si>
  <si>
    <t>Е</t>
  </si>
  <si>
    <t>С</t>
  </si>
  <si>
    <t>М</t>
  </si>
  <si>
    <t>Ошибки в схеме</t>
  </si>
  <si>
    <t>прочие ошибки</t>
  </si>
  <si>
    <t>Всего
баллов</t>
  </si>
  <si>
    <t>Общие оценки</t>
  </si>
  <si>
    <t>Всего
%</t>
  </si>
  <si>
    <t>Выполн. норм.</t>
  </si>
  <si>
    <t>баллы</t>
  </si>
  <si>
    <t>%</t>
  </si>
  <si>
    <t>место</t>
  </si>
  <si>
    <t>кмс</t>
  </si>
  <si>
    <t>I</t>
  </si>
  <si>
    <t>МАЛЫЙ ПРИЗ</t>
  </si>
  <si>
    <r>
      <t xml:space="preserve">АРТАМОНОВА 
</t>
    </r>
    <r>
      <rPr>
        <sz val="11"/>
        <rFont val="Verdana"/>
        <family val="2"/>
      </rPr>
      <t>Александра</t>
    </r>
  </si>
  <si>
    <t>023000</t>
  </si>
  <si>
    <r>
      <t>ГРЕНОБЛЬ-11,</t>
    </r>
    <r>
      <rPr>
        <sz val="11"/>
        <rFont val="Verdana"/>
        <family val="2"/>
      </rPr>
      <t xml:space="preserve"> мер., гн. голл., Бордекс, Нидерланды</t>
    </r>
  </si>
  <si>
    <t>012797</t>
  </si>
  <si>
    <t xml:space="preserve">Артамонова А.А.
</t>
  </si>
  <si>
    <t>MaximaStables
Московская обл.</t>
  </si>
  <si>
    <r>
      <t xml:space="preserve">КУЛЫГИНА </t>
    </r>
    <r>
      <rPr>
        <sz val="11"/>
        <rFont val="Verdana"/>
        <family val="2"/>
        <charset val="204"/>
      </rPr>
      <t>Наталья</t>
    </r>
  </si>
  <si>
    <r>
      <t xml:space="preserve">СОБИНОВ-11, </t>
    </r>
    <r>
      <rPr>
        <sz val="11"/>
        <rFont val="Verdana"/>
        <family val="2"/>
        <charset val="204"/>
      </rPr>
      <t>мер., рыж., полукр.</t>
    </r>
  </si>
  <si>
    <t>015137</t>
  </si>
  <si>
    <t>Ч/В, МО</t>
  </si>
  <si>
    <r>
      <t>ЛОКТЕВА</t>
    </r>
    <r>
      <rPr>
        <sz val="11"/>
        <rFont val="Verdana"/>
        <family val="2"/>
      </rPr>
      <t xml:space="preserve"> Ксения, 1995</t>
    </r>
  </si>
  <si>
    <t>048595</t>
  </si>
  <si>
    <r>
      <t xml:space="preserve">КРИСТМАС-10, </t>
    </r>
    <r>
      <rPr>
        <sz val="11"/>
        <rFont val="Verdana"/>
        <family val="2"/>
        <charset val="204"/>
      </rPr>
      <t>мер., гнед., ольденб., Германия</t>
    </r>
  </si>
  <si>
    <t>013368</t>
  </si>
  <si>
    <t>Смирнов А.С.</t>
  </si>
  <si>
    <t>КСК "Альтаир" Тверск.обл.</t>
  </si>
  <si>
    <t>СРЕДНИЙ ПРИЗ №1</t>
  </si>
  <si>
    <r>
      <t xml:space="preserve">КАНУННИКОВА </t>
    </r>
    <r>
      <rPr>
        <sz val="11"/>
        <rFont val="Verdana"/>
        <family val="2"/>
        <charset val="204"/>
      </rPr>
      <t>Ирина</t>
    </r>
  </si>
  <si>
    <t>039195</t>
  </si>
  <si>
    <r>
      <t>САЛИГАСКАР-08,</t>
    </r>
    <r>
      <rPr>
        <sz val="11"/>
        <rFont val="Verdana"/>
        <family val="2"/>
        <charset val="204"/>
      </rPr>
      <t xml:space="preserve"> гн., мер., трак., Гопак - Сагатея, Россия</t>
    </r>
  </si>
  <si>
    <t>022026</t>
  </si>
  <si>
    <t xml:space="preserve">Куприна Е. </t>
  </si>
  <si>
    <t>БОЛЬШОЙ ПРИЗ</t>
  </si>
  <si>
    <r>
      <t xml:space="preserve">ГУРИНА
</t>
    </r>
    <r>
      <rPr>
        <sz val="11"/>
        <rFont val="Verdana"/>
        <family val="2"/>
        <charset val="204"/>
      </rPr>
      <t>Людмила</t>
    </r>
  </si>
  <si>
    <t>007779</t>
  </si>
  <si>
    <t>мс</t>
  </si>
  <si>
    <r>
      <t xml:space="preserve">ФЛАМИНГО-10, </t>
    </r>
    <r>
      <rPr>
        <sz val="11"/>
        <rFont val="Verdana"/>
        <family val="2"/>
      </rPr>
      <t>мер., рыж., ган., Флорискаунт - Росина, Германия</t>
    </r>
  </si>
  <si>
    <t>015687</t>
  </si>
  <si>
    <t>Исачкина Р.</t>
  </si>
  <si>
    <t>Rider_ID</t>
  </si>
  <si>
    <t>Horse_ID</t>
  </si>
  <si>
    <t>Perc1</t>
  </si>
  <si>
    <r>
      <t xml:space="preserve">Фамилия, </t>
    </r>
    <r>
      <rPr>
        <i/>
        <sz val="8"/>
        <rFont val="Verdana"/>
        <family val="2"/>
        <charset val="204"/>
      </rPr>
      <t>имя всадника</t>
    </r>
  </si>
  <si>
    <t>Выполн
норм.</t>
  </si>
  <si>
    <t>ПРЕДВАРИТЕЛЬНЫЙ ПРИЗ А. ДЕТИ.</t>
  </si>
  <si>
    <t>ЗАЧЁТ ДЛЯ ДЕТЕЙ</t>
  </si>
  <si>
    <r>
      <t xml:space="preserve">БАЗАЕВА </t>
    </r>
    <r>
      <rPr>
        <sz val="11"/>
        <rFont val="Verdana"/>
        <family val="2"/>
        <charset val="204"/>
      </rPr>
      <t>Евгения, 2005</t>
    </r>
  </si>
  <si>
    <r>
      <t xml:space="preserve">ЮЛИУС-05, </t>
    </r>
    <r>
      <rPr>
        <sz val="11"/>
        <rFont val="Verdana"/>
        <family val="2"/>
        <charset val="204"/>
      </rPr>
      <t>мер., гнед., Голшт.</t>
    </r>
  </si>
  <si>
    <t>ЧВ, МО</t>
  </si>
  <si>
    <r>
      <t>БЕЛЕЦКАЯ</t>
    </r>
    <r>
      <rPr>
        <sz val="11"/>
        <rFont val="Verdana"/>
        <family val="2"/>
        <charset val="204"/>
      </rPr>
      <t xml:space="preserve"> Ксения, 2006</t>
    </r>
  </si>
  <si>
    <t>009206</t>
  </si>
  <si>
    <r>
      <t xml:space="preserve">ДЖОКЕР-13, </t>
    </r>
    <r>
      <rPr>
        <sz val="11"/>
        <rFont val="Verdana"/>
        <family val="2"/>
        <charset val="204"/>
      </rPr>
      <t>мер., пег., Россия</t>
    </r>
  </si>
  <si>
    <t>Исачкина</t>
  </si>
  <si>
    <r>
      <t xml:space="preserve">КАПИНА </t>
    </r>
    <r>
      <rPr>
        <sz val="11"/>
        <rFont val="Verdana"/>
        <family val="2"/>
        <charset val="204"/>
      </rPr>
      <t>Алина, 2005</t>
    </r>
  </si>
  <si>
    <t>067605</t>
  </si>
  <si>
    <t>ЗАЧЁТ ДЛЯ СПОРТСМЕНОВ-ЛЮБИТЕЛЕЙ</t>
  </si>
  <si>
    <r>
      <t xml:space="preserve">ШУЛЬГА </t>
    </r>
    <r>
      <rPr>
        <sz val="11"/>
        <rFont val="Verdana"/>
        <family val="2"/>
        <charset val="204"/>
      </rPr>
      <t>Юлия</t>
    </r>
  </si>
  <si>
    <t>016389</t>
  </si>
  <si>
    <t>б/р</t>
  </si>
  <si>
    <r>
      <t>МЕКЛЕНБОРГС ВИНКА-11</t>
    </r>
    <r>
      <rPr>
        <sz val="11"/>
        <rFont val="Verdana"/>
        <family val="2"/>
        <charset val="204"/>
      </rPr>
      <t>, коб., рыж., датск тепл, Дон Романтик</t>
    </r>
  </si>
  <si>
    <r>
      <t xml:space="preserve">ФЕДОРОВ </t>
    </r>
    <r>
      <rPr>
        <sz val="11"/>
        <rFont val="Verdana"/>
        <family val="2"/>
        <charset val="204"/>
      </rPr>
      <t>Кирилл, 2004</t>
    </r>
  </si>
  <si>
    <t>006104</t>
  </si>
  <si>
    <r>
      <t>КРИСТАЛ ЭНДЖЕЛ-12,</t>
    </r>
    <r>
      <rPr>
        <sz val="11"/>
        <rFont val="Verdana"/>
        <family val="2"/>
        <charset val="204"/>
      </rPr>
      <t xml:space="preserve"> мер., сер., полукр., Каро, Россия</t>
    </r>
  </si>
  <si>
    <t>021125</t>
  </si>
  <si>
    <r>
      <t xml:space="preserve">МЕЛЕШИНА </t>
    </r>
    <r>
      <rPr>
        <sz val="11"/>
        <rFont val="Verdana"/>
        <family val="2"/>
        <charset val="204"/>
      </rPr>
      <t>Полина</t>
    </r>
  </si>
  <si>
    <t>017493</t>
  </si>
  <si>
    <t>ХОЛИ БЭРИ</t>
  </si>
  <si>
    <t>ЧВ, Московская обл.</t>
  </si>
  <si>
    <r>
      <t xml:space="preserve">БАТРАКОВА (Маленко) </t>
    </r>
    <r>
      <rPr>
        <sz val="11"/>
        <rFont val="Verdana"/>
        <family val="2"/>
      </rPr>
      <t>Светлана</t>
    </r>
  </si>
  <si>
    <t>019886</t>
  </si>
  <si>
    <r>
      <t xml:space="preserve">ВИНД-08, </t>
    </r>
    <r>
      <rPr>
        <sz val="11"/>
        <rFont val="Verdana"/>
        <family val="2"/>
      </rPr>
      <t>коб., рыж., ганн., Волькентанз II, Германия</t>
    </r>
  </si>
  <si>
    <t>КСК "Русский Алмаз"</t>
  </si>
  <si>
    <r>
      <t xml:space="preserve">КИРЯКОВА </t>
    </r>
    <r>
      <rPr>
        <sz val="11"/>
        <rFont val="Verdana"/>
        <family val="2"/>
        <charset val="204"/>
      </rPr>
      <t>Ольга</t>
    </r>
  </si>
  <si>
    <r>
      <t xml:space="preserve">СТОУНМЭН-08, </t>
    </r>
    <r>
      <rPr>
        <sz val="11"/>
        <rFont val="Verdana"/>
        <family val="2"/>
        <charset val="204"/>
      </rPr>
      <t>мер., гнед., ольд., Сандро Хит, Германия</t>
    </r>
  </si>
  <si>
    <t>013371</t>
  </si>
  <si>
    <t>Кирякова</t>
  </si>
  <si>
    <r>
      <t>РОГОВА</t>
    </r>
    <r>
      <rPr>
        <sz val="11"/>
        <rFont val="Verdana"/>
        <family val="2"/>
      </rPr>
      <t xml:space="preserve"> Вера, 2003</t>
    </r>
  </si>
  <si>
    <t>034903</t>
  </si>
  <si>
    <t>1ю</t>
  </si>
  <si>
    <r>
      <t xml:space="preserve">ГЕРЦОГ-11, </t>
    </r>
    <r>
      <rPr>
        <sz val="11"/>
        <rFont val="Verdana"/>
        <family val="2"/>
        <charset val="204"/>
      </rPr>
      <t>жер., гнед., ПСЛ, Россия</t>
    </r>
  </si>
  <si>
    <r>
      <t xml:space="preserve">ДАНИЛОВА </t>
    </r>
    <r>
      <rPr>
        <sz val="11"/>
        <rFont val="Verdana"/>
        <family val="2"/>
      </rPr>
      <t>Анастасия, 2004</t>
    </r>
  </si>
  <si>
    <r>
      <t xml:space="preserve">ГРАЦИЯ-11, </t>
    </r>
    <r>
      <rPr>
        <sz val="11"/>
        <rFont val="Verdana"/>
        <family val="2"/>
      </rPr>
      <t>коб., кар., РВП, Индор 17, Россия</t>
    </r>
  </si>
  <si>
    <t>020218</t>
  </si>
  <si>
    <t>Данилова А.</t>
  </si>
  <si>
    <r>
      <t xml:space="preserve">ВАСИЛЬЕВ </t>
    </r>
    <r>
      <rPr>
        <sz val="11"/>
        <rFont val="Verdana"/>
        <family val="2"/>
        <charset val="204"/>
      </rPr>
      <t>Антон</t>
    </r>
  </si>
  <si>
    <r>
      <rPr>
        <b/>
        <sz val="11"/>
        <rFont val="Verdana"/>
        <family val="2"/>
        <charset val="204"/>
      </rPr>
      <t>ИНГУК-11</t>
    </r>
    <r>
      <rPr>
        <sz val="11"/>
        <rFont val="Verdana"/>
        <family val="2"/>
        <charset val="204"/>
      </rPr>
      <t>, мерин, гн. укр.верх., Кахлей, Украина</t>
    </r>
  </si>
  <si>
    <t>019730</t>
  </si>
  <si>
    <t xml:space="preserve">Канунникова И.А.
</t>
  </si>
  <si>
    <t>ПРЕДВАРИТЕЛЬНЫЙ ПРИЗ В. ДЕТИ (Тест по выбору)</t>
  </si>
  <si>
    <t>КОМАНДНЫЙ ПРИЗ. ДЕТИ</t>
  </si>
  <si>
    <r>
      <rPr>
        <b/>
        <sz val="11"/>
        <rFont val="Verdana"/>
        <family val="2"/>
        <charset val="204"/>
      </rPr>
      <t>ТОР-14,</t>
    </r>
    <r>
      <rPr>
        <sz val="11"/>
        <rFont val="Verdana"/>
        <family val="2"/>
        <charset val="204"/>
      </rPr>
      <t xml:space="preserve"> жеребец, вор. фриз., Томас ван де Вогелензанг, Россия</t>
    </r>
  </si>
  <si>
    <t>019770</t>
  </si>
  <si>
    <t xml:space="preserve">Жакежанова Е.Е.
</t>
  </si>
  <si>
    <t>Манежная езда №1.3</t>
  </si>
  <si>
    <r>
      <t xml:space="preserve">ИСАЧКИНА </t>
    </r>
    <r>
      <rPr>
        <sz val="11"/>
        <rFont val="Verdana"/>
        <family val="2"/>
        <charset val="204"/>
      </rPr>
      <t>Анисья, 2013</t>
    </r>
  </si>
  <si>
    <r>
      <t xml:space="preserve">Фамилия, </t>
    </r>
    <r>
      <rPr>
        <i/>
        <sz val="11"/>
        <rFont val="Verdana"/>
        <family val="2"/>
        <charset val="204"/>
      </rPr>
      <t>имя всадника</t>
    </r>
  </si>
  <si>
    <t>ПРЕДВАРИТЕЛЬНЫЙ ПРИЗ. ЮНОШИ.</t>
  </si>
  <si>
    <t>ОБЩИЙ ЗАЧЁТ</t>
  </si>
  <si>
    <r>
      <t xml:space="preserve">КАЙЗЕР-12, </t>
    </r>
    <r>
      <rPr>
        <sz val="11"/>
        <rFont val="Verdana"/>
        <family val="2"/>
        <charset val="204"/>
      </rPr>
      <t>мер., гн., полукр., Ковбойз - Клеопатра, Беларусь</t>
    </r>
  </si>
  <si>
    <t>017530</t>
  </si>
  <si>
    <t xml:space="preserve">Рогова Т.Е. </t>
  </si>
  <si>
    <r>
      <t xml:space="preserve">ЕРМАКОВА </t>
    </r>
    <r>
      <rPr>
        <sz val="11"/>
        <rFont val="Verdana"/>
        <family val="2"/>
      </rPr>
      <t>Алиса</t>
    </r>
  </si>
  <si>
    <r>
      <t>ГЕПАРД-06</t>
    </r>
    <r>
      <rPr>
        <sz val="11"/>
        <rFont val="Verdana"/>
        <family val="2"/>
      </rPr>
      <t>, жер., ганн.,</t>
    </r>
  </si>
  <si>
    <t>ЗАЧЕТ ДЛЯ ЮНОШЕЙ</t>
  </si>
  <si>
    <r>
      <t xml:space="preserve">ПАНЧЕНКО </t>
    </r>
    <r>
      <rPr>
        <sz val="11"/>
        <rFont val="Verdana"/>
        <family val="2"/>
        <charset val="204"/>
      </rPr>
      <t>Екатерина, 2002</t>
    </r>
  </si>
  <si>
    <t>059802</t>
  </si>
  <si>
    <r>
      <t xml:space="preserve">РЕД РИВЕР-08, </t>
    </r>
    <r>
      <rPr>
        <sz val="11"/>
        <rFont val="Verdana"/>
        <family val="2"/>
        <charset val="204"/>
      </rPr>
      <t>мер., вор., РВ, Романтикер, Старожиловский к/з</t>
    </r>
  </si>
  <si>
    <t>011171</t>
  </si>
  <si>
    <t>Савина М.В</t>
  </si>
  <si>
    <r>
      <t xml:space="preserve">ЛЕСНИКОВА 
</t>
    </r>
    <r>
      <rPr>
        <sz val="11"/>
        <rFont val="Verdana"/>
        <family val="2"/>
      </rPr>
      <t>Анастасия, 2002</t>
    </r>
  </si>
  <si>
    <t>060902</t>
  </si>
  <si>
    <r>
      <t>ВОЛОПАС-12,</t>
    </r>
    <r>
      <rPr>
        <sz val="11"/>
        <rFont val="Verdana"/>
        <family val="2"/>
      </rPr>
      <t xml:space="preserve"> мерин, вор. рус.верх., Ва Банк, Старожиловский к/з</t>
    </r>
  </si>
  <si>
    <t>019728</t>
  </si>
  <si>
    <t xml:space="preserve">Лесникова Е.А.
</t>
  </si>
  <si>
    <r>
      <t xml:space="preserve">ГОРОХОВА
</t>
    </r>
    <r>
      <rPr>
        <sz val="11"/>
        <rFont val="Verdana"/>
        <family val="2"/>
        <charset val="204"/>
      </rPr>
      <t>Вера, 2004</t>
    </r>
  </si>
  <si>
    <t>054504</t>
  </si>
  <si>
    <r>
      <t>ЗАЛЬБЕРГО-02,</t>
    </r>
    <r>
      <rPr>
        <sz val="11"/>
        <rFont val="Verdana"/>
        <family val="2"/>
      </rPr>
      <t xml:space="preserve"> мер., т-гн., УВ</t>
    </r>
  </si>
  <si>
    <r>
      <t xml:space="preserve">КОРОЛЕВА </t>
    </r>
    <r>
      <rPr>
        <sz val="11"/>
        <rFont val="Verdana"/>
        <family val="2"/>
        <charset val="204"/>
      </rPr>
      <t>Валентина, 2004</t>
    </r>
  </si>
  <si>
    <r>
      <t xml:space="preserve">ИМИТАЦИЯ-00, </t>
    </r>
    <r>
      <rPr>
        <sz val="11"/>
        <rFont val="Verdana"/>
        <family val="2"/>
        <charset val="204"/>
      </rPr>
      <t>коб., кар., РВП</t>
    </r>
  </si>
  <si>
    <t>002050</t>
  </si>
  <si>
    <t>чв, МО</t>
  </si>
  <si>
    <t>ЗАЧЕТ ДЛЯ СПОРТСМЕНОВ-ЛЮБИТЕЛЕЙ</t>
  </si>
  <si>
    <r>
      <t xml:space="preserve">ПАВЛОВА </t>
    </r>
    <r>
      <rPr>
        <sz val="11"/>
        <rFont val="Verdana"/>
        <family val="2"/>
        <charset val="204"/>
      </rPr>
      <t>Елена</t>
    </r>
  </si>
  <si>
    <t>001374</t>
  </si>
  <si>
    <r>
      <t xml:space="preserve">ТАМЕРЛАН-08, </t>
    </r>
    <r>
      <rPr>
        <sz val="11"/>
        <rFont val="Verdana"/>
        <family val="2"/>
        <charset val="204"/>
      </rPr>
      <t>мер., вор.,УВП, Монако, Украина</t>
    </r>
  </si>
  <si>
    <t>009069</t>
  </si>
  <si>
    <t>Павлова Е.</t>
  </si>
  <si>
    <r>
      <t xml:space="preserve">ХЛЕБОДАРОВА </t>
    </r>
    <r>
      <rPr>
        <sz val="11"/>
        <rFont val="Verdana"/>
        <family val="2"/>
        <charset val="204"/>
      </rPr>
      <t>Анна</t>
    </r>
  </si>
  <si>
    <r>
      <t xml:space="preserve">БЕАТРИКС-11, </t>
    </r>
    <r>
      <rPr>
        <sz val="11"/>
        <rFont val="Verdana"/>
        <family val="2"/>
        <charset val="204"/>
      </rPr>
      <t>коб., гнед., РВП, Изборск, КСК "Свечинский"</t>
    </r>
  </si>
  <si>
    <t>018109</t>
  </si>
  <si>
    <t>Хлебодарова А.</t>
  </si>
  <si>
    <r>
      <t xml:space="preserve">ЗЛАТОГОР-07, </t>
    </r>
    <r>
      <rPr>
        <sz val="11"/>
        <rFont val="Verdana"/>
        <family val="2"/>
        <charset val="204"/>
      </rPr>
      <t>мер., гнед, трак, Фархад, Россия</t>
    </r>
  </si>
  <si>
    <t>009110</t>
  </si>
  <si>
    <r>
      <t xml:space="preserve">САЛЬВАДОР ДАЛИ-10, </t>
    </r>
    <r>
      <rPr>
        <sz val="11"/>
        <rFont val="Verdana"/>
        <family val="2"/>
        <charset val="204"/>
      </rPr>
      <t>мер., вор., ганн., Сваровски, Германия</t>
    </r>
  </si>
  <si>
    <r>
      <t xml:space="preserve">УГРЮМОВА </t>
    </r>
    <r>
      <rPr>
        <sz val="11"/>
        <rFont val="Verdana"/>
        <family val="2"/>
        <charset val="204"/>
      </rPr>
      <t>Анастасия, 2004</t>
    </r>
  </si>
  <si>
    <t>015804</t>
  </si>
  <si>
    <r>
      <t xml:space="preserve">Dotlinger Dominator-10, </t>
    </r>
    <r>
      <rPr>
        <sz val="11"/>
        <rFont val="Verdana"/>
        <family val="2"/>
        <charset val="204"/>
      </rPr>
      <t>мер., гн., ольд., Sir Donnerhall  - Florina, Германия</t>
    </r>
  </si>
  <si>
    <r>
      <t xml:space="preserve">КУПРИЯНОВА </t>
    </r>
    <r>
      <rPr>
        <sz val="11"/>
        <rFont val="Verdana"/>
        <family val="2"/>
        <charset val="204"/>
      </rPr>
      <t>Полина, 2003</t>
    </r>
  </si>
  <si>
    <t>007203</t>
  </si>
  <si>
    <r>
      <t xml:space="preserve">БОН ВИВА-10 </t>
    </r>
    <r>
      <rPr>
        <sz val="11"/>
        <rFont val="Verdana"/>
        <family val="2"/>
        <charset val="204"/>
      </rPr>
      <t>жер., рыж., ганн., Бонифатиус, Германия</t>
    </r>
  </si>
  <si>
    <t>013436</t>
  </si>
  <si>
    <t>ТЕСТ ПО ВЫБОРУ</t>
  </si>
  <si>
    <t>Предварительная езда для лошадей 7 лет</t>
  </si>
  <si>
    <t>C</t>
  </si>
  <si>
    <t>Рысь</t>
  </si>
  <si>
    <t>Шаг</t>
  </si>
  <si>
    <t>Галоп</t>
  </si>
  <si>
    <t>Подчинение</t>
  </si>
  <si>
    <r>
      <t xml:space="preserve">АНИСИМОВА
</t>
    </r>
    <r>
      <rPr>
        <sz val="11"/>
        <rFont val="Verdana"/>
        <family val="2"/>
        <charset val="204"/>
      </rPr>
      <t>Татьяна</t>
    </r>
  </si>
  <si>
    <r>
      <t xml:space="preserve">ФОРС МАЖОР-12, </t>
    </r>
    <r>
      <rPr>
        <sz val="11"/>
        <rFont val="Verdana"/>
        <family val="2"/>
        <charset val="204"/>
      </rPr>
      <t>жер., гнед., ганн., Германия</t>
    </r>
  </si>
  <si>
    <t>017349</t>
  </si>
  <si>
    <t>Анисимова Т.</t>
  </si>
  <si>
    <t>СДЮШОР по ЛВС</t>
  </si>
  <si>
    <t>ПРЕДВАРИТЕЛЬНАЯ ЕЗДА ФЕИ  ДЛЯ ЛОШАДЕЙ 5 лет.</t>
  </si>
  <si>
    <r>
      <t xml:space="preserve">СЕРГЕЕНКОВА </t>
    </r>
    <r>
      <rPr>
        <sz val="12"/>
        <rFont val="Verdana"/>
        <family val="2"/>
        <charset val="204"/>
      </rPr>
      <t>Ольга</t>
    </r>
  </si>
  <si>
    <t>010789</t>
  </si>
  <si>
    <r>
      <t xml:space="preserve">КЬЮИ-13, </t>
    </r>
    <r>
      <rPr>
        <sz val="12"/>
        <rFont val="Verdana"/>
        <family val="2"/>
        <charset val="204"/>
      </rPr>
      <t>мер., рыж., ганн., Кватерхолл, Германия</t>
    </r>
  </si>
  <si>
    <t>020914</t>
  </si>
  <si>
    <t xml:space="preserve">Горев К.А.
</t>
  </si>
  <si>
    <t>ПРЕДВАРИТЕЛЬНАЯ ЕЗДА ФЕИ  ДЛЯ ЛОШАДЕЙ 6 лет.</t>
  </si>
  <si>
    <r>
      <t xml:space="preserve">КОЛЯПКИНА
</t>
    </r>
    <r>
      <rPr>
        <sz val="12"/>
        <rFont val="Verdana"/>
        <family val="2"/>
        <charset val="204"/>
      </rPr>
      <t>Анастасия</t>
    </r>
  </si>
  <si>
    <t>017384</t>
  </si>
  <si>
    <r>
      <t xml:space="preserve">БАЛУ ДЖУНИОР БИ-12, </t>
    </r>
    <r>
      <rPr>
        <sz val="12"/>
        <rFont val="Verdana"/>
        <family val="2"/>
      </rPr>
      <t>мерин, гн. бавар., Балу Ду Рует, Германия</t>
    </r>
  </si>
  <si>
    <t>019403</t>
  </si>
  <si>
    <t>ПРЕДВАРИТЕЛЬНАЯ ЕЗДА ФЕИ  ДЛЯ ЛОШАДЕЙ 7 лет.</t>
  </si>
  <si>
    <t>Фамилия, имя всадника</t>
  </si>
  <si>
    <t>Кличка лошади</t>
  </si>
  <si>
    <t>Рег.№ лошади</t>
  </si>
  <si>
    <t>Тренер</t>
  </si>
  <si>
    <t>Общее 
впечатление</t>
  </si>
  <si>
    <t>ошибки</t>
  </si>
  <si>
    <t>% на С</t>
  </si>
  <si>
    <t>% на Е</t>
  </si>
  <si>
    <t>Всего %</t>
  </si>
  <si>
    <r>
      <t xml:space="preserve">БУХВОСТОВА
</t>
    </r>
    <r>
      <rPr>
        <sz val="12"/>
        <rFont val="Verdana"/>
        <family val="2"/>
        <charset val="204"/>
      </rPr>
      <t>Анна</t>
    </r>
  </si>
  <si>
    <t>017582</t>
  </si>
  <si>
    <r>
      <t xml:space="preserve">СИЕННА-11, </t>
    </r>
    <r>
      <rPr>
        <sz val="12"/>
        <rFont val="Verdana"/>
        <family val="2"/>
        <charset val="204"/>
      </rPr>
      <t>коб., рыж., ольд., Сир донерхал, Германия</t>
    </r>
  </si>
  <si>
    <t>020995</t>
  </si>
  <si>
    <t xml:space="preserve">Исачкина Р.В.
</t>
  </si>
  <si>
    <r>
      <rPr>
        <b/>
        <sz val="12"/>
        <rFont val="Verdana"/>
        <family val="2"/>
        <charset val="204"/>
      </rPr>
      <t>РЭМИ-10</t>
    </r>
    <r>
      <rPr>
        <sz val="12"/>
        <rFont val="Verdana"/>
        <family val="2"/>
        <charset val="204"/>
      </rPr>
      <t>, мер., вор, уэльск., Weston Best Man</t>
    </r>
  </si>
  <si>
    <t xml:space="preserve">ЛИЧНЫЙ ПРИЗ. ЮНОШИ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</si>
</sst>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"/>
    <numFmt numFmtId="166" formatCode="0.0"/>
    <numFmt numFmtId="167" formatCode="dd\ mmmm\ yyyy&quot; г.&quot;;@"/>
  </numFmts>
  <fonts count="53" x14ac:knownFonts="1"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name val="Verdana"/>
      <family val="2"/>
      <charset val="204"/>
    </font>
    <font>
      <sz val="10"/>
      <name val="Verdana"/>
      <family val="2"/>
      <charset val="204"/>
    </font>
    <font>
      <i/>
      <sz val="10"/>
      <name val="Verdana"/>
      <family val="2"/>
      <charset val="204"/>
    </font>
    <font>
      <sz val="10"/>
      <name val="Times New Roman"/>
      <family val="1"/>
      <charset val="204"/>
    </font>
    <font>
      <b/>
      <sz val="20"/>
      <name val="Verdana"/>
      <family val="2"/>
      <charset val="204"/>
    </font>
    <font>
      <sz val="20"/>
      <name val="Verdana"/>
      <family val="2"/>
      <charset val="204"/>
    </font>
    <font>
      <sz val="10"/>
      <name val="Arial"/>
      <family val="2"/>
      <charset val="204"/>
    </font>
    <font>
      <b/>
      <sz val="14"/>
      <name val="Verdana"/>
      <family val="2"/>
      <charset val="204"/>
    </font>
    <font>
      <sz val="16"/>
      <name val="Verdana"/>
      <family val="2"/>
      <charset val="204"/>
    </font>
    <font>
      <sz val="14"/>
      <name val="Verdana"/>
      <family val="2"/>
      <charset val="204"/>
    </font>
    <font>
      <b/>
      <i/>
      <sz val="16"/>
      <name val="Verdana"/>
      <family val="2"/>
      <charset val="204"/>
    </font>
    <font>
      <b/>
      <i/>
      <sz val="11"/>
      <name val="Verdana"/>
      <family val="2"/>
      <charset val="204"/>
    </font>
    <font>
      <b/>
      <sz val="11"/>
      <name val="Verdana"/>
      <family val="2"/>
      <charset val="204"/>
    </font>
    <font>
      <b/>
      <sz val="10"/>
      <name val="Verdana"/>
      <family val="2"/>
      <charset val="204"/>
    </font>
    <font>
      <b/>
      <i/>
      <sz val="10"/>
      <name val="Verdana"/>
      <family val="2"/>
      <charset val="204"/>
    </font>
    <font>
      <sz val="11"/>
      <color indexed="8"/>
      <name val="Calibri"/>
      <family val="2"/>
      <charset val="204"/>
    </font>
    <font>
      <b/>
      <i/>
      <sz val="8"/>
      <name val="Verdana"/>
      <family val="2"/>
      <charset val="204"/>
    </font>
    <font>
      <i/>
      <sz val="8"/>
      <name val="Verdana"/>
      <family val="2"/>
      <charset val="204"/>
    </font>
    <font>
      <sz val="12"/>
      <name val="Verdana"/>
      <family val="2"/>
      <charset val="204"/>
    </font>
    <font>
      <b/>
      <sz val="12"/>
      <name val="Verdana"/>
      <family val="2"/>
      <charset val="204"/>
    </font>
    <font>
      <sz val="9"/>
      <name val="Verdana"/>
      <family val="2"/>
      <charset val="204"/>
    </font>
    <font>
      <b/>
      <sz val="16"/>
      <name val="Verdana"/>
      <family val="2"/>
    </font>
    <font>
      <sz val="11"/>
      <name val="Verdana"/>
      <family val="2"/>
    </font>
    <font>
      <sz val="11"/>
      <name val="Arial"/>
      <family val="2"/>
      <charset val="204"/>
    </font>
    <font>
      <sz val="22"/>
      <name val="Verdana"/>
      <family val="2"/>
      <charset val="204"/>
    </font>
    <font>
      <sz val="18"/>
      <name val="Verdana"/>
      <family val="2"/>
      <charset val="204"/>
    </font>
    <font>
      <b/>
      <i/>
      <sz val="12"/>
      <name val="Verdana"/>
      <family val="2"/>
      <charset val="204"/>
    </font>
    <font>
      <b/>
      <sz val="18"/>
      <name val="Verdana"/>
      <family val="2"/>
      <charset val="204"/>
    </font>
    <font>
      <b/>
      <i/>
      <sz val="18"/>
      <name val="Verdana"/>
      <family val="2"/>
      <charset val="204"/>
    </font>
    <font>
      <i/>
      <sz val="11"/>
      <name val="Verdana"/>
      <family val="2"/>
      <charset val="204"/>
    </font>
    <font>
      <i/>
      <sz val="12"/>
      <name val="Verdana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  <font>
      <b/>
      <sz val="12"/>
      <name val="Verdana"/>
      <family val="2"/>
    </font>
    <font>
      <sz val="9"/>
      <name val="Arial"/>
      <family val="2"/>
      <charset val="204"/>
    </font>
    <font>
      <sz val="11"/>
      <color theme="1"/>
      <name val="Verdana"/>
      <family val="2"/>
      <charset val="204"/>
    </font>
    <font>
      <b/>
      <i/>
      <sz val="16"/>
      <name val="Verdana"/>
      <family val="2"/>
    </font>
    <font>
      <b/>
      <sz val="16"/>
      <name val="Verdana"/>
      <family val="2"/>
      <charset val="204"/>
    </font>
    <font>
      <sz val="12"/>
      <color indexed="8"/>
      <name val="Verdana"/>
      <family val="2"/>
      <charset val="204"/>
    </font>
    <font>
      <sz val="12"/>
      <name val="Verdana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Verdana"/>
      <family val="2"/>
    </font>
    <font>
      <b/>
      <sz val="14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3">
    <xf numFmtId="0" fontId="0" fillId="0" borderId="0"/>
    <xf numFmtId="0" fontId="1" fillId="0" borderId="0"/>
    <xf numFmtId="0" fontId="8" fillId="0" borderId="0"/>
    <xf numFmtId="0" fontId="5" fillId="0" borderId="0"/>
    <xf numFmtId="0" fontId="8" fillId="0" borderId="0"/>
    <xf numFmtId="0" fontId="17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9" fontId="5" fillId="0" borderId="0" applyFill="0" applyBorder="0" applyAlignment="0" applyProtection="0"/>
    <xf numFmtId="0" fontId="17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1" fillId="0" borderId="0"/>
    <xf numFmtId="0" fontId="8" fillId="0" borderId="0"/>
    <xf numFmtId="0" fontId="8" fillId="0" borderId="0"/>
  </cellStyleXfs>
  <cellXfs count="474">
    <xf numFmtId="0" fontId="0" fillId="0" borderId="0" xfId="0"/>
    <xf numFmtId="0" fontId="2" fillId="2" borderId="0" xfId="1" applyFont="1" applyFill="1" applyBorder="1" applyAlignment="1" applyProtection="1">
      <alignment horizontal="center" vertical="top"/>
    </xf>
    <xf numFmtId="0" fontId="2" fillId="2" borderId="0" xfId="1" applyFont="1" applyFill="1" applyBorder="1" applyAlignment="1" applyProtection="1">
      <alignment horizontal="center" vertical="top"/>
      <protection locked="0"/>
    </xf>
    <xf numFmtId="0" fontId="3" fillId="2" borderId="0" xfId="1" applyFont="1" applyFill="1" applyBorder="1" applyAlignment="1" applyProtection="1">
      <alignment horizontal="center" vertical="top"/>
      <protection locked="0"/>
    </xf>
    <xf numFmtId="0" fontId="2" fillId="2" borderId="0" xfId="1" applyFont="1" applyFill="1" applyBorder="1" applyAlignment="1" applyProtection="1">
      <alignment vertical="top"/>
      <protection locked="0"/>
    </xf>
    <xf numFmtId="1" fontId="3" fillId="2" borderId="0" xfId="1" applyNumberFormat="1" applyFont="1" applyFill="1" applyBorder="1" applyAlignment="1" applyProtection="1">
      <alignment horizontal="center" vertical="top"/>
    </xf>
    <xf numFmtId="0" fontId="4" fillId="2" borderId="0" xfId="1" applyFont="1" applyFill="1" applyBorder="1" applyAlignment="1" applyProtection="1">
      <alignment horizontal="center" vertical="top" shrinkToFit="1"/>
      <protection locked="0"/>
    </xf>
    <xf numFmtId="164" fontId="3" fillId="2" borderId="0" xfId="1" applyNumberFormat="1" applyFont="1" applyFill="1" applyBorder="1" applyAlignment="1" applyProtection="1">
      <alignment horizontal="center" vertical="top"/>
    </xf>
    <xf numFmtId="165" fontId="3" fillId="2" borderId="0" xfId="1" applyNumberFormat="1" applyFont="1" applyFill="1" applyBorder="1" applyAlignment="1" applyProtection="1">
      <alignment horizontal="center" vertical="top"/>
    </xf>
    <xf numFmtId="0" fontId="7" fillId="0" borderId="0" xfId="0" applyFont="1" applyFill="1"/>
    <xf numFmtId="0" fontId="2" fillId="4" borderId="0" xfId="0" applyFont="1" applyFill="1"/>
    <xf numFmtId="0" fontId="11" fillId="0" borderId="0" xfId="3" applyFont="1" applyFill="1"/>
    <xf numFmtId="0" fontId="12" fillId="0" borderId="0" xfId="0" applyFont="1" applyFill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/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right"/>
    </xf>
    <xf numFmtId="0" fontId="16" fillId="0" borderId="2" xfId="4" applyFont="1" applyFill="1" applyBorder="1" applyAlignment="1">
      <alignment horizontal="center" vertical="center" wrapText="1"/>
    </xf>
    <xf numFmtId="0" fontId="18" fillId="0" borderId="2" xfId="5" applyFont="1" applyFill="1" applyBorder="1" applyAlignment="1">
      <alignment horizontal="center" vertical="center" wrapText="1"/>
    </xf>
    <xf numFmtId="0" fontId="20" fillId="0" borderId="0" xfId="4" applyFont="1" applyFill="1"/>
    <xf numFmtId="0" fontId="16" fillId="0" borderId="1" xfId="4" applyFont="1" applyFill="1" applyBorder="1" applyAlignment="1">
      <alignment horizontal="center" vertical="center" wrapText="1"/>
    </xf>
    <xf numFmtId="0" fontId="18" fillId="0" borderId="1" xfId="5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textRotation="90" wrapText="1"/>
    </xf>
    <xf numFmtId="0" fontId="2" fillId="0" borderId="1" xfId="4" applyFont="1" applyFill="1" applyBorder="1" applyAlignment="1">
      <alignment horizontal="center" vertical="center" textRotation="90" wrapText="1"/>
    </xf>
    <xf numFmtId="0" fontId="21" fillId="0" borderId="0" xfId="2" applyFont="1" applyFill="1" applyBorder="1" applyAlignment="1" applyProtection="1">
      <alignment vertical="center" wrapText="1"/>
      <protection locked="0"/>
    </xf>
    <xf numFmtId="0" fontId="22" fillId="0" borderId="0" xfId="0" applyFont="1" applyFill="1"/>
    <xf numFmtId="0" fontId="23" fillId="0" borderId="4" xfId="4" applyFont="1" applyFill="1" applyBorder="1" applyAlignment="1">
      <alignment horizontal="center" vertical="center"/>
    </xf>
    <xf numFmtId="0" fontId="14" fillId="5" borderId="5" xfId="6" applyFont="1" applyFill="1" applyBorder="1" applyAlignment="1">
      <alignment horizontal="left" vertical="center" wrapText="1"/>
    </xf>
    <xf numFmtId="49" fontId="2" fillId="5" borderId="5" xfId="6" applyNumberFormat="1" applyFont="1" applyFill="1" applyBorder="1" applyAlignment="1">
      <alignment horizontal="center" vertical="center" wrapText="1"/>
    </xf>
    <xf numFmtId="0" fontId="2" fillId="5" borderId="5" xfId="6" applyFont="1" applyFill="1" applyBorder="1" applyAlignment="1">
      <alignment horizontal="center" vertical="center"/>
    </xf>
    <xf numFmtId="0" fontId="14" fillId="5" borderId="5" xfId="7" applyFont="1" applyFill="1" applyBorder="1" applyAlignment="1">
      <alignment horizontal="left" vertical="center" wrapText="1"/>
    </xf>
    <xf numFmtId="49" fontId="2" fillId="5" borderId="5" xfId="8" applyNumberFormat="1" applyFont="1" applyFill="1" applyBorder="1" applyAlignment="1">
      <alignment horizontal="center" vertical="center" wrapText="1"/>
    </xf>
    <xf numFmtId="0" fontId="2" fillId="5" borderId="5" xfId="6" applyFont="1" applyFill="1" applyBorder="1" applyAlignment="1">
      <alignment horizontal="center" vertical="center" wrapText="1"/>
    </xf>
    <xf numFmtId="166" fontId="11" fillId="0" borderId="4" xfId="4" applyNumberFormat="1" applyFont="1" applyFill="1" applyBorder="1" applyAlignment="1">
      <alignment horizontal="center" vertical="center"/>
    </xf>
    <xf numFmtId="166" fontId="11" fillId="5" borderId="4" xfId="9" applyNumberFormat="1" applyFont="1" applyFill="1" applyBorder="1" applyAlignment="1">
      <alignment horizontal="center" vertical="center"/>
    </xf>
    <xf numFmtId="166" fontId="11" fillId="0" borderId="4" xfId="9" applyNumberFormat="1" applyFont="1" applyFill="1" applyBorder="1" applyAlignment="1">
      <alignment horizontal="center" vertical="center"/>
    </xf>
    <xf numFmtId="2" fontId="9" fillId="0" borderId="4" xfId="9" applyNumberFormat="1" applyFont="1" applyFill="1" applyBorder="1" applyAlignment="1">
      <alignment horizontal="center" vertical="center"/>
    </xf>
    <xf numFmtId="0" fontId="11" fillId="0" borderId="0" xfId="3" applyFont="1" applyFill="1" applyBorder="1"/>
    <xf numFmtId="0" fontId="11" fillId="0" borderId="0" xfId="0" applyFont="1" applyBorder="1" applyAlignment="1"/>
    <xf numFmtId="0" fontId="11" fillId="0" borderId="0" xfId="0" applyFont="1" applyAlignment="1"/>
    <xf numFmtId="0" fontId="11" fillId="5" borderId="0" xfId="0" applyFont="1" applyFill="1" applyAlignment="1">
      <alignment horizontal="left"/>
    </xf>
    <xf numFmtId="0" fontId="11" fillId="5" borderId="0" xfId="0" applyFont="1" applyFill="1" applyAlignment="1"/>
    <xf numFmtId="0" fontId="8" fillId="0" borderId="0" xfId="10" applyFont="1" applyAlignment="1" applyProtection="1">
      <alignment vertical="center"/>
      <protection locked="0"/>
    </xf>
    <xf numFmtId="0" fontId="20" fillId="0" borderId="0" xfId="11" applyFont="1" applyFill="1" applyAlignment="1" applyProtection="1">
      <alignment vertical="center"/>
      <protection locked="0"/>
    </xf>
    <xf numFmtId="1" fontId="8" fillId="0" borderId="0" xfId="10" applyNumberFormat="1" applyFont="1" applyAlignment="1" applyProtection="1">
      <alignment vertical="center"/>
      <protection locked="0"/>
    </xf>
    <xf numFmtId="164" fontId="8" fillId="0" borderId="0" xfId="10" applyNumberFormat="1" applyFont="1" applyAlignment="1" applyProtection="1">
      <alignment vertical="center"/>
      <protection locked="0"/>
    </xf>
    <xf numFmtId="0" fontId="25" fillId="0" borderId="0" xfId="10" applyFont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Fill="1"/>
    <xf numFmtId="0" fontId="3" fillId="0" borderId="0" xfId="0" applyFont="1"/>
    <xf numFmtId="0" fontId="16" fillId="0" borderId="1" xfId="0" applyFont="1" applyFill="1" applyBorder="1" applyAlignment="1">
      <alignment horizontal="center" vertical="center" textRotation="90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/>
    </xf>
    <xf numFmtId="9" fontId="31" fillId="0" borderId="3" xfId="12" applyFont="1" applyFill="1" applyBorder="1" applyAlignment="1" applyProtection="1"/>
    <xf numFmtId="9" fontId="31" fillId="0" borderId="0" xfId="12" applyFont="1" applyFill="1" applyBorder="1" applyAlignment="1" applyProtection="1"/>
    <xf numFmtId="0" fontId="28" fillId="0" borderId="5" xfId="0" applyFont="1" applyFill="1" applyBorder="1" applyAlignment="1">
      <alignment horizontal="center" vertical="center"/>
    </xf>
    <xf numFmtId="0" fontId="14" fillId="5" borderId="3" xfId="13" applyFont="1" applyFill="1" applyBorder="1" applyAlignment="1">
      <alignment horizontal="left" vertical="center" wrapText="1"/>
    </xf>
    <xf numFmtId="0" fontId="2" fillId="5" borderId="3" xfId="13" applyFont="1" applyFill="1" applyBorder="1" applyAlignment="1">
      <alignment horizontal="center" vertical="center" wrapText="1"/>
    </xf>
    <xf numFmtId="0" fontId="3" fillId="5" borderId="3" xfId="8" applyFont="1" applyFill="1" applyBorder="1"/>
    <xf numFmtId="0" fontId="14" fillId="5" borderId="3" xfId="6" applyFont="1" applyFill="1" applyBorder="1" applyAlignment="1">
      <alignment horizontal="left" vertical="center" wrapText="1"/>
    </xf>
    <xf numFmtId="49" fontId="2" fillId="5" borderId="3" xfId="14" applyNumberFormat="1" applyFont="1" applyFill="1" applyBorder="1" applyAlignment="1">
      <alignment horizontal="center" vertical="center" wrapText="1"/>
    </xf>
    <xf numFmtId="0" fontId="2" fillId="5" borderId="3" xfId="15" applyFont="1" applyFill="1" applyBorder="1" applyAlignment="1">
      <alignment horizontal="center" vertical="center"/>
    </xf>
    <xf numFmtId="0" fontId="2" fillId="5" borderId="3" xfId="6" applyFont="1" applyFill="1" applyBorder="1" applyAlignment="1">
      <alignment horizontal="center" vertical="center" wrapText="1"/>
    </xf>
    <xf numFmtId="166" fontId="20" fillId="0" borderId="5" xfId="2" applyNumberFormat="1" applyFont="1" applyFill="1" applyBorder="1" applyAlignment="1" applyProtection="1">
      <alignment horizontal="center" vertical="center"/>
      <protection locked="0"/>
    </xf>
    <xf numFmtId="164" fontId="21" fillId="0" borderId="5" xfId="0" applyNumberFormat="1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166" fontId="20" fillId="0" borderId="5" xfId="2" applyNumberFormat="1" applyFont="1" applyFill="1" applyBorder="1" applyAlignment="1" applyProtection="1">
      <alignment horizontal="center" vertical="center"/>
    </xf>
    <xf numFmtId="1" fontId="20" fillId="0" borderId="5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49" fontId="33" fillId="5" borderId="3" xfId="13" applyNumberFormat="1" applyFont="1" applyFill="1" applyBorder="1" applyAlignment="1">
      <alignment horizontal="center" vertical="center" wrapText="1"/>
    </xf>
    <xf numFmtId="0" fontId="33" fillId="5" borderId="3" xfId="13" applyFont="1" applyFill="1" applyBorder="1" applyAlignment="1">
      <alignment horizontal="center" vertical="center" wrapText="1"/>
    </xf>
    <xf numFmtId="0" fontId="14" fillId="5" borderId="3" xfId="15" applyFont="1" applyFill="1" applyBorder="1" applyAlignment="1">
      <alignment vertical="center" wrapText="1"/>
    </xf>
    <xf numFmtId="49" fontId="2" fillId="5" borderId="3" xfId="15" applyNumberFormat="1" applyFont="1" applyFill="1" applyBorder="1" applyAlignment="1">
      <alignment horizontal="center" vertical="center" wrapText="1"/>
    </xf>
    <xf numFmtId="0" fontId="2" fillId="5" borderId="3" xfId="14" applyFont="1" applyFill="1" applyBorder="1" applyAlignment="1" applyProtection="1">
      <alignment horizontal="center" vertical="center" wrapText="1"/>
      <protection locked="0"/>
    </xf>
    <xf numFmtId="0" fontId="2" fillId="5" borderId="3" xfId="6" applyFont="1" applyFill="1" applyBorder="1" applyAlignment="1">
      <alignment horizontal="center" vertical="center"/>
    </xf>
    <xf numFmtId="0" fontId="2" fillId="5" borderId="0" xfId="15" applyFont="1" applyFill="1" applyBorder="1" applyAlignment="1">
      <alignment horizontal="center" vertical="center"/>
    </xf>
    <xf numFmtId="0" fontId="2" fillId="5" borderId="3" xfId="7" applyFont="1" applyFill="1" applyBorder="1" applyAlignment="1">
      <alignment horizontal="center" vertical="center" wrapText="1"/>
    </xf>
    <xf numFmtId="0" fontId="14" fillId="5" borderId="3" xfId="16" applyFont="1" applyFill="1" applyBorder="1" applyAlignment="1">
      <alignment horizontal="left" vertical="center" wrapText="1"/>
    </xf>
    <xf numFmtId="49" fontId="2" fillId="5" borderId="3" xfId="16" applyNumberFormat="1" applyFont="1" applyFill="1" applyBorder="1" applyAlignment="1">
      <alignment horizontal="center" vertical="center" wrapText="1"/>
    </xf>
    <xf numFmtId="0" fontId="2" fillId="5" borderId="3" xfId="17" applyFont="1" applyFill="1" applyBorder="1" applyAlignment="1">
      <alignment horizontal="center" vertical="center" wrapText="1"/>
    </xf>
    <xf numFmtId="49" fontId="2" fillId="5" borderId="3" xfId="18" applyNumberFormat="1" applyFont="1" applyFill="1" applyBorder="1" applyAlignment="1">
      <alignment horizontal="center" vertical="top" wrapText="1"/>
    </xf>
    <xf numFmtId="0" fontId="2" fillId="5" borderId="3" xfId="18" applyFont="1" applyFill="1" applyBorder="1" applyAlignment="1">
      <alignment horizontal="center" vertical="top" wrapText="1"/>
    </xf>
    <xf numFmtId="0" fontId="2" fillId="5" borderId="3" xfId="15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49" fontId="2" fillId="5" borderId="3" xfId="8" applyNumberFormat="1" applyFont="1" applyFill="1" applyBorder="1" applyAlignment="1">
      <alignment horizontal="center" vertical="center" wrapText="1"/>
    </xf>
    <xf numFmtId="166" fontId="20" fillId="0" borderId="3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0" applyFont="1" applyAlignment="1"/>
    <xf numFmtId="0" fontId="11" fillId="5" borderId="0" xfId="11" applyFont="1" applyFill="1" applyAlignment="1" applyProtection="1">
      <protection locked="0"/>
    </xf>
    <xf numFmtId="0" fontId="35" fillId="0" borderId="0" xfId="11" applyFont="1" applyAlignment="1" applyProtection="1">
      <protection locked="0"/>
    </xf>
    <xf numFmtId="0" fontId="11" fillId="0" borderId="0" xfId="11" applyFont="1" applyAlignment="1" applyProtection="1">
      <protection locked="0"/>
    </xf>
    <xf numFmtId="0" fontId="15" fillId="0" borderId="0" xfId="11" applyFont="1" applyFill="1" applyAlignment="1" applyProtection="1">
      <protection locked="0"/>
    </xf>
    <xf numFmtId="0" fontId="36" fillId="0" borderId="0" xfId="11" applyFont="1" applyAlignment="1" applyProtection="1">
      <protection locked="0"/>
    </xf>
    <xf numFmtId="0" fontId="36" fillId="0" borderId="0" xfId="11" applyFont="1" applyFill="1" applyAlignment="1" applyProtection="1">
      <protection locked="0"/>
    </xf>
    <xf numFmtId="0" fontId="8" fillId="0" borderId="0" xfId="11" applyFont="1" applyAlignment="1" applyProtection="1">
      <protection locked="0"/>
    </xf>
    <xf numFmtId="0" fontId="15" fillId="0" borderId="0" xfId="11" applyFont="1" applyAlignment="1" applyProtection="1">
      <protection locked="0"/>
    </xf>
    <xf numFmtId="1" fontId="8" fillId="0" borderId="0" xfId="11" applyNumberFormat="1" applyFont="1" applyAlignment="1" applyProtection="1">
      <protection locked="0"/>
    </xf>
    <xf numFmtId="164" fontId="8" fillId="0" borderId="0" xfId="11" applyNumberFormat="1" applyFont="1" applyAlignment="1" applyProtection="1">
      <protection locked="0"/>
    </xf>
    <xf numFmtId="0" fontId="8" fillId="0" borderId="0" xfId="11" applyFont="1" applyAlignment="1" applyProtection="1">
      <alignment vertical="center"/>
      <protection locked="0"/>
    </xf>
    <xf numFmtId="0" fontId="37" fillId="0" borderId="0" xfId="11" applyFont="1" applyAlignment="1" applyProtection="1">
      <alignment vertical="center"/>
      <protection locked="0"/>
    </xf>
    <xf numFmtId="1" fontId="8" fillId="0" borderId="0" xfId="11" applyNumberFormat="1" applyFont="1" applyAlignment="1" applyProtection="1">
      <alignment vertical="center"/>
      <protection locked="0"/>
    </xf>
    <xf numFmtId="164" fontId="8" fillId="0" borderId="0" xfId="11" applyNumberFormat="1" applyFont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horizontal="center" vertical="top"/>
    </xf>
    <xf numFmtId="0" fontId="3" fillId="0" borderId="0" xfId="1" applyFont="1" applyFill="1" applyBorder="1" applyAlignment="1" applyProtection="1">
      <alignment horizontal="center" vertical="top"/>
      <protection locked="0"/>
    </xf>
    <xf numFmtId="0" fontId="38" fillId="0" borderId="0" xfId="1" applyFont="1" applyFill="1" applyBorder="1" applyAlignment="1" applyProtection="1">
      <alignment horizontal="center" vertical="top"/>
      <protection locked="0"/>
    </xf>
    <xf numFmtId="0" fontId="22" fillId="0" borderId="0" xfId="1" applyFont="1" applyFill="1" applyBorder="1" applyAlignment="1" applyProtection="1">
      <alignment horizontal="center" vertical="top"/>
      <protection locked="0"/>
    </xf>
    <xf numFmtId="0" fontId="38" fillId="0" borderId="0" xfId="1" applyFont="1" applyFill="1" applyBorder="1" applyAlignment="1" applyProtection="1">
      <alignment vertical="top"/>
      <protection locked="0"/>
    </xf>
    <xf numFmtId="1" fontId="2" fillId="0" borderId="0" xfId="1" applyNumberFormat="1" applyFont="1" applyFill="1" applyBorder="1" applyAlignment="1" applyProtection="1">
      <alignment horizontal="center" vertical="top"/>
    </xf>
    <xf numFmtId="164" fontId="2" fillId="0" borderId="0" xfId="1" applyNumberFormat="1" applyFont="1" applyFill="1" applyBorder="1" applyAlignment="1" applyProtection="1">
      <alignment horizontal="center" vertical="top"/>
    </xf>
    <xf numFmtId="0" fontId="31" fillId="0" borderId="0" xfId="1" applyFont="1" applyFill="1" applyBorder="1" applyAlignment="1" applyProtection="1">
      <alignment horizontal="center" vertical="top" shrinkToFit="1"/>
      <protection locked="0"/>
    </xf>
    <xf numFmtId="165" fontId="2" fillId="0" borderId="0" xfId="1" applyNumberFormat="1" applyFont="1" applyFill="1" applyBorder="1" applyAlignment="1" applyProtection="1">
      <alignment horizontal="center" vertical="top"/>
    </xf>
    <xf numFmtId="0" fontId="2" fillId="0" borderId="0" xfId="1" applyFont="1" applyFill="1" applyBorder="1" applyAlignment="1" applyProtection="1">
      <alignment vertical="top"/>
      <protection locked="0"/>
    </xf>
    <xf numFmtId="0" fontId="2" fillId="0" borderId="0" xfId="1" applyFont="1" applyFill="1" applyProtection="1">
      <protection locked="0"/>
    </xf>
    <xf numFmtId="0" fontId="29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7" fillId="5" borderId="0" xfId="2" applyFont="1" applyFill="1" applyBorder="1" applyAlignment="1" applyProtection="1">
      <alignment vertical="center" wrapText="1"/>
      <protection locked="0"/>
    </xf>
    <xf numFmtId="0" fontId="28" fillId="0" borderId="0" xfId="0" applyFont="1" applyFill="1" applyBorder="1" applyAlignment="1">
      <alignment wrapText="1"/>
    </xf>
    <xf numFmtId="167" fontId="13" fillId="0" borderId="0" xfId="0" applyNumberFormat="1" applyFont="1" applyFill="1" applyBorder="1" applyAlignment="1"/>
    <xf numFmtId="0" fontId="16" fillId="0" borderId="3" xfId="5" applyFont="1" applyFill="1" applyBorder="1" applyAlignment="1">
      <alignment horizontal="center" vertical="center" wrapText="1"/>
    </xf>
    <xf numFmtId="0" fontId="38" fillId="0" borderId="0" xfId="0" applyFont="1" applyFill="1"/>
    <xf numFmtId="0" fontId="16" fillId="0" borderId="12" xfId="5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90"/>
    </xf>
    <xf numFmtId="0" fontId="18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textRotation="90" wrapText="1"/>
    </xf>
    <xf numFmtId="9" fontId="2" fillId="0" borderId="0" xfId="12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49" fontId="2" fillId="5" borderId="5" xfId="16" applyNumberFormat="1" applyFont="1" applyFill="1" applyBorder="1" applyAlignment="1">
      <alignment horizontal="center" vertical="center" wrapText="1"/>
    </xf>
    <xf numFmtId="0" fontId="2" fillId="5" borderId="5" xfId="19" applyFont="1" applyFill="1" applyBorder="1" applyAlignment="1">
      <alignment horizontal="center" vertical="center" wrapText="1"/>
    </xf>
    <xf numFmtId="0" fontId="33" fillId="5" borderId="5" xfId="13" applyFont="1" applyFill="1" applyBorder="1" applyAlignment="1">
      <alignment horizontal="center" vertical="center" wrapText="1"/>
    </xf>
    <xf numFmtId="0" fontId="33" fillId="5" borderId="5" xfId="8" applyFont="1" applyFill="1" applyBorder="1" applyAlignment="1">
      <alignment horizontal="center" vertical="center" wrapText="1"/>
    </xf>
    <xf numFmtId="0" fontId="2" fillId="0" borderId="5" xfId="13" applyFont="1" applyFill="1" applyBorder="1" applyAlignment="1">
      <alignment horizontal="center" vertical="center" wrapText="1"/>
    </xf>
    <xf numFmtId="166" fontId="3" fillId="0" borderId="5" xfId="2" applyNumberFormat="1" applyFont="1" applyFill="1" applyBorder="1" applyAlignment="1" applyProtection="1">
      <alignment horizontal="center" vertical="center"/>
      <protection locked="0"/>
    </xf>
    <xf numFmtId="164" fontId="15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66" fontId="3" fillId="0" borderId="5" xfId="2" applyNumberFormat="1" applyFont="1" applyFill="1" applyBorder="1" applyAlignment="1" applyProtection="1">
      <alignment horizontal="center" vertical="center"/>
    </xf>
    <xf numFmtId="0" fontId="21" fillId="0" borderId="5" xfId="2" applyFont="1" applyFill="1" applyBorder="1" applyAlignment="1" applyProtection="1">
      <alignment horizontal="center" vertical="center" wrapText="1"/>
      <protection locked="0"/>
    </xf>
    <xf numFmtId="0" fontId="14" fillId="5" borderId="3" xfId="17" applyFont="1" applyFill="1" applyBorder="1" applyAlignment="1">
      <alignment horizontal="left" vertical="center" wrapText="1"/>
    </xf>
    <xf numFmtId="0" fontId="2" fillId="5" borderId="3" xfId="19" applyFont="1" applyFill="1" applyBorder="1" applyAlignment="1">
      <alignment horizontal="center" vertical="center" wrapText="1"/>
    </xf>
    <xf numFmtId="0" fontId="21" fillId="0" borderId="3" xfId="2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>
      <alignment horizontal="center" vertical="center"/>
    </xf>
    <xf numFmtId="0" fontId="38" fillId="5" borderId="3" xfId="17" applyFont="1" applyFill="1" applyBorder="1" applyAlignment="1">
      <alignment horizontal="center" vertical="center" wrapText="1"/>
    </xf>
    <xf numFmtId="0" fontId="14" fillId="5" borderId="3" xfId="7" applyFont="1" applyFill="1" applyBorder="1" applyAlignment="1">
      <alignment horizontal="left" vertical="center" wrapText="1"/>
    </xf>
    <xf numFmtId="0" fontId="3" fillId="5" borderId="3" xfId="7" applyFont="1" applyFill="1" applyBorder="1" applyAlignment="1">
      <alignment horizontal="center" vertical="center" wrapText="1"/>
    </xf>
    <xf numFmtId="0" fontId="2" fillId="0" borderId="3" xfId="13" applyFont="1" applyFill="1" applyBorder="1" applyAlignment="1">
      <alignment horizontal="center" vertical="center" wrapText="1"/>
    </xf>
    <xf numFmtId="166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15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6" fontId="3" fillId="0" borderId="3" xfId="2" applyNumberFormat="1" applyFont="1" applyFill="1" applyBorder="1" applyAlignment="1" applyProtection="1">
      <alignment horizontal="center" vertical="center"/>
    </xf>
    <xf numFmtId="49" fontId="31" fillId="5" borderId="3" xfId="17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5" borderId="12" xfId="13" applyFont="1" applyFill="1" applyBorder="1" applyAlignment="1">
      <alignment horizontal="left" vertical="center" wrapText="1"/>
    </xf>
    <xf numFmtId="49" fontId="2" fillId="5" borderId="12" xfId="16" applyNumberFormat="1" applyFont="1" applyFill="1" applyBorder="1" applyAlignment="1">
      <alignment horizontal="center" vertical="center" wrapText="1"/>
    </xf>
    <xf numFmtId="0" fontId="38" fillId="5" borderId="12" xfId="13" applyFont="1" applyFill="1" applyBorder="1" applyAlignment="1">
      <alignment horizontal="center" vertical="center" wrapText="1"/>
    </xf>
    <xf numFmtId="0" fontId="14" fillId="5" borderId="12" xfId="17" applyFont="1" applyFill="1" applyBorder="1" applyAlignment="1">
      <alignment horizontal="left" vertical="center" wrapText="1"/>
    </xf>
    <xf numFmtId="49" fontId="2" fillId="5" borderId="12" xfId="14" applyNumberFormat="1" applyFont="1" applyFill="1" applyBorder="1" applyAlignment="1">
      <alignment horizontal="center" vertical="center" wrapText="1"/>
    </xf>
    <xf numFmtId="0" fontId="2" fillId="5" borderId="12" xfId="6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0" borderId="12" xfId="13" applyFont="1" applyFill="1" applyBorder="1" applyAlignment="1">
      <alignment horizontal="center" vertical="center" wrapText="1"/>
    </xf>
    <xf numFmtId="166" fontId="3" fillId="0" borderId="12" xfId="2" applyNumberFormat="1" applyFont="1" applyFill="1" applyBorder="1" applyAlignment="1" applyProtection="1">
      <alignment horizontal="center" vertical="center"/>
      <protection locked="0"/>
    </xf>
    <xf numFmtId="164" fontId="15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66" fontId="3" fillId="0" borderId="12" xfId="2" applyNumberFormat="1" applyFont="1" applyFill="1" applyBorder="1" applyAlignment="1" applyProtection="1">
      <alignment horizontal="center" vertical="center"/>
    </xf>
    <xf numFmtId="0" fontId="21" fillId="0" borderId="12" xfId="2" applyFont="1" applyFill="1" applyBorder="1" applyAlignment="1" applyProtection="1">
      <alignment horizontal="center" vertical="center" wrapText="1"/>
      <protection locked="0"/>
    </xf>
    <xf numFmtId="0" fontId="14" fillId="5" borderId="5" xfId="17" applyFont="1" applyFill="1" applyBorder="1" applyAlignment="1">
      <alignment horizontal="left" vertical="center" wrapText="1"/>
    </xf>
    <xf numFmtId="49" fontId="33" fillId="5" borderId="5" xfId="13" applyNumberFormat="1" applyFont="1" applyFill="1" applyBorder="1" applyAlignment="1">
      <alignment horizontal="center" vertical="center" wrapText="1"/>
    </xf>
    <xf numFmtId="0" fontId="2" fillId="5" borderId="5" xfId="17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0" xfId="6" applyFont="1" applyFill="1" applyBorder="1" applyAlignment="1">
      <alignment horizontal="center" vertical="center" wrapText="1"/>
    </xf>
    <xf numFmtId="0" fontId="20" fillId="0" borderId="3" xfId="8" applyFont="1" applyFill="1" applyBorder="1"/>
    <xf numFmtId="0" fontId="33" fillId="5" borderId="3" xfId="8" applyFont="1" applyFill="1" applyBorder="1" applyAlignment="1">
      <alignment horizontal="center" vertical="center" wrapText="1"/>
    </xf>
    <xf numFmtId="0" fontId="2" fillId="5" borderId="3" xfId="18" applyFont="1" applyFill="1" applyBorder="1" applyAlignment="1">
      <alignment vertical="center" wrapText="1"/>
    </xf>
    <xf numFmtId="0" fontId="14" fillId="5" borderId="12" xfId="16" applyFont="1" applyFill="1" applyBorder="1" applyAlignment="1">
      <alignment horizontal="left" vertical="center" wrapText="1"/>
    </xf>
    <xf numFmtId="0" fontId="2" fillId="5" borderId="12" xfId="17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left" vertical="center" wrapText="1"/>
    </xf>
    <xf numFmtId="49" fontId="2" fillId="5" borderId="12" xfId="18" applyNumberFormat="1" applyFont="1" applyFill="1" applyBorder="1" applyAlignment="1">
      <alignment horizontal="center" vertical="top" wrapText="1"/>
    </xf>
    <xf numFmtId="0" fontId="2" fillId="5" borderId="12" xfId="18" applyFont="1" applyFill="1" applyBorder="1" applyAlignment="1">
      <alignment horizontal="center" vertical="top" wrapText="1"/>
    </xf>
    <xf numFmtId="0" fontId="2" fillId="5" borderId="12" xfId="15" applyFont="1" applyFill="1" applyBorder="1" applyAlignment="1">
      <alignment horizontal="center" vertical="center" wrapText="1"/>
    </xf>
    <xf numFmtId="0" fontId="3" fillId="0" borderId="12" xfId="13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4" fillId="5" borderId="5" xfId="16" applyFont="1" applyFill="1" applyBorder="1" applyAlignment="1">
      <alignment horizontal="left" vertical="center" wrapText="1"/>
    </xf>
    <xf numFmtId="0" fontId="2" fillId="5" borderId="5" xfId="18" applyFont="1" applyFill="1" applyBorder="1" applyAlignment="1">
      <alignment vertical="center" wrapText="1"/>
    </xf>
    <xf numFmtId="49" fontId="2" fillId="5" borderId="5" xfId="18" applyNumberFormat="1" applyFont="1" applyFill="1" applyBorder="1" applyAlignment="1">
      <alignment horizontal="center" vertical="top" wrapText="1"/>
    </xf>
    <xf numFmtId="0" fontId="2" fillId="5" borderId="5" xfId="18" applyFont="1" applyFill="1" applyBorder="1" applyAlignment="1">
      <alignment horizontal="center" vertical="top" wrapText="1"/>
    </xf>
    <xf numFmtId="0" fontId="3" fillId="0" borderId="5" xfId="13" applyFont="1" applyFill="1" applyBorder="1" applyAlignment="1">
      <alignment horizontal="center" vertical="center" wrapText="1"/>
    </xf>
    <xf numFmtId="0" fontId="2" fillId="5" borderId="12" xfId="19" applyFont="1" applyFill="1" applyBorder="1" applyAlignment="1">
      <alignment horizontal="center" vertical="center" wrapText="1"/>
    </xf>
    <xf numFmtId="0" fontId="14" fillId="5" borderId="12" xfId="7" applyFont="1" applyFill="1" applyBorder="1" applyAlignment="1">
      <alignment horizontal="left" vertical="center" wrapText="1"/>
    </xf>
    <xf numFmtId="49" fontId="2" fillId="5" borderId="12" xfId="8" applyNumberFormat="1" applyFont="1" applyFill="1" applyBorder="1" applyAlignment="1">
      <alignment horizontal="center" vertical="center" wrapText="1"/>
    </xf>
    <xf numFmtId="0" fontId="33" fillId="5" borderId="12" xfId="13" applyFont="1" applyFill="1" applyBorder="1" applyAlignment="1">
      <alignment horizontal="center" vertical="center" wrapText="1"/>
    </xf>
    <xf numFmtId="0" fontId="33" fillId="5" borderId="12" xfId="8" applyFont="1" applyFill="1" applyBorder="1" applyAlignment="1">
      <alignment horizontal="center" vertical="center" wrapText="1"/>
    </xf>
    <xf numFmtId="0" fontId="22" fillId="0" borderId="5" xfId="0" applyFont="1" applyFill="1" applyBorder="1"/>
    <xf numFmtId="0" fontId="38" fillId="0" borderId="0" xfId="0" applyFont="1" applyAlignment="1"/>
    <xf numFmtId="0" fontId="11" fillId="0" borderId="0" xfId="0" applyFont="1" applyFill="1" applyAlignment="1"/>
    <xf numFmtId="0" fontId="11" fillId="0" borderId="0" xfId="0" applyFont="1" applyFill="1" applyBorder="1" applyAlignment="1"/>
    <xf numFmtId="0" fontId="35" fillId="0" borderId="0" xfId="11" applyFont="1" applyFill="1" applyAlignment="1" applyProtection="1">
      <protection locked="0"/>
    </xf>
    <xf numFmtId="0" fontId="2" fillId="0" borderId="0" xfId="0" applyFont="1" applyFill="1" applyBorder="1" applyAlignment="1"/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5" fillId="0" borderId="0" xfId="11" applyFont="1" applyFill="1" applyAlignment="1" applyProtection="1">
      <alignment vertical="center"/>
      <protection locked="0"/>
    </xf>
    <xf numFmtId="1" fontId="25" fillId="0" borderId="0" xfId="11" applyNumberFormat="1" applyFont="1" applyFill="1" applyAlignment="1" applyProtection="1">
      <alignment vertical="center"/>
      <protection locked="0"/>
    </xf>
    <xf numFmtId="164" fontId="25" fillId="0" borderId="0" xfId="11" applyNumberFormat="1" applyFont="1" applyFill="1" applyAlignment="1" applyProtection="1">
      <alignment vertical="center"/>
      <protection locked="0"/>
    </xf>
    <xf numFmtId="0" fontId="8" fillId="0" borderId="0" xfId="11" applyFont="1" applyFill="1" applyAlignment="1" applyProtection="1">
      <alignment vertical="center"/>
      <protection locked="0"/>
    </xf>
    <xf numFmtId="0" fontId="37" fillId="0" borderId="0" xfId="11" applyFont="1" applyFill="1" applyAlignment="1" applyProtection="1">
      <alignment vertical="center"/>
      <protection locked="0"/>
    </xf>
    <xf numFmtId="0" fontId="42" fillId="0" borderId="0" xfId="11" applyFont="1" applyFill="1" applyAlignment="1" applyProtection="1">
      <alignment vertical="center"/>
      <protection locked="0"/>
    </xf>
    <xf numFmtId="1" fontId="8" fillId="0" borderId="0" xfId="11" applyNumberFormat="1" applyFont="1" applyFill="1" applyAlignment="1" applyProtection="1">
      <alignment vertical="center"/>
      <protection locked="0"/>
    </xf>
    <xf numFmtId="164" fontId="8" fillId="0" borderId="0" xfId="11" applyNumberFormat="1" applyFont="1" applyFill="1" applyAlignment="1" applyProtection="1">
      <alignment vertical="center"/>
      <protection locked="0"/>
    </xf>
    <xf numFmtId="0" fontId="2" fillId="5" borderId="0" xfId="1" applyFont="1" applyFill="1" applyBorder="1" applyAlignment="1" applyProtection="1">
      <alignment horizontal="center" vertical="top"/>
    </xf>
    <xf numFmtId="0" fontId="2" fillId="5" borderId="0" xfId="1" applyFont="1" applyFill="1" applyBorder="1" applyAlignment="1" applyProtection="1">
      <alignment horizontal="center" vertical="top"/>
      <protection locked="0"/>
    </xf>
    <xf numFmtId="0" fontId="38" fillId="5" borderId="0" xfId="1" applyFont="1" applyFill="1" applyBorder="1" applyAlignment="1" applyProtection="1">
      <alignment horizontal="center" vertical="top"/>
      <protection locked="0"/>
    </xf>
    <xf numFmtId="0" fontId="22" fillId="5" borderId="0" xfId="1" applyFont="1" applyFill="1" applyBorder="1" applyAlignment="1" applyProtection="1">
      <alignment horizontal="center" vertical="top"/>
      <protection locked="0"/>
    </xf>
    <xf numFmtId="0" fontId="38" fillId="5" borderId="0" xfId="1" applyFont="1" applyFill="1" applyBorder="1" applyAlignment="1" applyProtection="1">
      <alignment vertical="top"/>
      <protection locked="0"/>
    </xf>
    <xf numFmtId="0" fontId="3" fillId="5" borderId="0" xfId="1" applyFont="1" applyFill="1" applyBorder="1" applyAlignment="1" applyProtection="1">
      <alignment horizontal="center" vertical="top"/>
      <protection locked="0"/>
    </xf>
    <xf numFmtId="1" fontId="2" fillId="5" borderId="0" xfId="1" applyNumberFormat="1" applyFont="1" applyFill="1" applyBorder="1" applyAlignment="1" applyProtection="1">
      <alignment horizontal="center" vertical="top"/>
    </xf>
    <xf numFmtId="164" fontId="2" fillId="5" borderId="0" xfId="1" applyNumberFormat="1" applyFont="1" applyFill="1" applyBorder="1" applyAlignment="1" applyProtection="1">
      <alignment horizontal="center" vertical="top"/>
    </xf>
    <xf numFmtId="0" fontId="31" fillId="5" borderId="0" xfId="1" applyFont="1" applyFill="1" applyBorder="1" applyAlignment="1" applyProtection="1">
      <alignment horizontal="center" vertical="top" shrinkToFit="1"/>
      <protection locked="0"/>
    </xf>
    <xf numFmtId="165" fontId="2" fillId="5" borderId="0" xfId="1" applyNumberFormat="1" applyFont="1" applyFill="1" applyBorder="1" applyAlignment="1" applyProtection="1">
      <alignment horizontal="center" vertical="top"/>
    </xf>
    <xf numFmtId="0" fontId="2" fillId="5" borderId="0" xfId="1" applyFont="1" applyFill="1" applyProtection="1">
      <protection locked="0"/>
    </xf>
    <xf numFmtId="0" fontId="2" fillId="5" borderId="0" xfId="1" applyFont="1" applyFill="1" applyBorder="1" applyAlignment="1" applyProtection="1">
      <alignment vertical="top"/>
      <protection locked="0"/>
    </xf>
    <xf numFmtId="0" fontId="7" fillId="5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wrapText="1"/>
    </xf>
    <xf numFmtId="0" fontId="14" fillId="5" borderId="0" xfId="0" applyFont="1" applyFill="1" applyBorder="1" applyAlignment="1">
      <alignment horizontal="left" wrapText="1"/>
    </xf>
    <xf numFmtId="0" fontId="15" fillId="5" borderId="0" xfId="0" applyFont="1" applyFill="1" applyBorder="1" applyAlignment="1">
      <alignment horizontal="left" wrapText="1"/>
    </xf>
    <xf numFmtId="0" fontId="14" fillId="5" borderId="0" xfId="0" applyFont="1" applyFill="1" applyBorder="1" applyAlignment="1">
      <alignment horizontal="center" wrapText="1"/>
    </xf>
    <xf numFmtId="0" fontId="14" fillId="5" borderId="0" xfId="0" applyFont="1" applyFill="1"/>
    <xf numFmtId="0" fontId="13" fillId="5" borderId="0" xfId="0" applyFont="1" applyFill="1" applyBorder="1" applyAlignment="1">
      <alignment wrapText="1"/>
    </xf>
    <xf numFmtId="0" fontId="16" fillId="5" borderId="3" xfId="5" applyFont="1" applyFill="1" applyBorder="1" applyAlignment="1">
      <alignment horizontal="center" vertical="center" wrapText="1"/>
    </xf>
    <xf numFmtId="0" fontId="38" fillId="5" borderId="0" xfId="0" applyFont="1" applyFill="1"/>
    <xf numFmtId="0" fontId="18" fillId="5" borderId="3" xfId="0" applyFont="1" applyFill="1" applyBorder="1" applyAlignment="1">
      <alignment horizontal="center" textRotation="90"/>
    </xf>
    <xf numFmtId="0" fontId="18" fillId="5" borderId="3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textRotation="90" wrapText="1"/>
    </xf>
    <xf numFmtId="9" fontId="2" fillId="5" borderId="0" xfId="12" applyFont="1" applyFill="1" applyBorder="1" applyAlignment="1" applyProtection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4" fillId="5" borderId="5" xfId="15" applyFont="1" applyFill="1" applyBorder="1" applyAlignment="1">
      <alignment vertical="center" wrapText="1"/>
    </xf>
    <xf numFmtId="49" fontId="2" fillId="5" borderId="5" xfId="15" applyNumberFormat="1" applyFont="1" applyFill="1" applyBorder="1" applyAlignment="1">
      <alignment horizontal="center" vertical="center" wrapText="1"/>
    </xf>
    <xf numFmtId="0" fontId="2" fillId="5" borderId="5" xfId="13" applyFont="1" applyFill="1" applyBorder="1" applyAlignment="1">
      <alignment horizontal="center" vertical="center" wrapText="1"/>
    </xf>
    <xf numFmtId="166" fontId="2" fillId="5" borderId="5" xfId="2" applyNumberFormat="1" applyFont="1" applyFill="1" applyBorder="1" applyAlignment="1" applyProtection="1">
      <alignment horizontal="center" vertical="center"/>
      <protection locked="0"/>
    </xf>
    <xf numFmtId="164" fontId="14" fillId="5" borderId="5" xfId="0" applyNumberFormat="1" applyFont="1" applyFill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166" fontId="2" fillId="5" borderId="5" xfId="2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>
      <alignment horizontal="center" vertical="center"/>
    </xf>
    <xf numFmtId="0" fontId="22" fillId="5" borderId="0" xfId="0" applyFont="1" applyFill="1"/>
    <xf numFmtId="0" fontId="22" fillId="3" borderId="0" xfId="0" applyFont="1" applyFill="1"/>
    <xf numFmtId="0" fontId="13" fillId="5" borderId="3" xfId="0" applyFont="1" applyFill="1" applyBorder="1" applyAlignment="1">
      <alignment horizontal="center" vertical="center"/>
    </xf>
    <xf numFmtId="0" fontId="2" fillId="5" borderId="0" xfId="15" applyFont="1" applyFill="1" applyBorder="1" applyAlignment="1">
      <alignment horizontal="center" vertical="center" wrapText="1"/>
    </xf>
    <xf numFmtId="166" fontId="2" fillId="5" borderId="3" xfId="2" applyNumberFormat="1" applyFont="1" applyFill="1" applyBorder="1" applyAlignment="1" applyProtection="1">
      <alignment horizontal="center" vertical="center"/>
      <protection locked="0"/>
    </xf>
    <xf numFmtId="164" fontId="14" fillId="5" borderId="3" xfId="0" applyNumberFormat="1" applyFont="1" applyFill="1" applyBorder="1" applyAlignment="1">
      <alignment horizontal="center" vertical="center"/>
    </xf>
    <xf numFmtId="0" fontId="31" fillId="5" borderId="3" xfId="0" applyFont="1" applyFill="1" applyBorder="1" applyAlignment="1">
      <alignment horizontal="center" vertical="center"/>
    </xf>
    <xf numFmtId="166" fontId="2" fillId="5" borderId="3" xfId="2" applyNumberFormat="1" applyFont="1" applyFill="1" applyBorder="1" applyAlignment="1" applyProtection="1">
      <alignment horizontal="center" vertical="center"/>
    </xf>
    <xf numFmtId="1" fontId="2" fillId="5" borderId="3" xfId="0" applyNumberFormat="1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49" fontId="33" fillId="5" borderId="12" xfId="13" applyNumberFormat="1" applyFont="1" applyFill="1" applyBorder="1" applyAlignment="1">
      <alignment horizontal="center" vertical="center" wrapText="1"/>
    </xf>
    <xf numFmtId="0" fontId="14" fillId="5" borderId="12" xfId="15" applyFont="1" applyFill="1" applyBorder="1" applyAlignment="1">
      <alignment vertical="center" wrapText="1"/>
    </xf>
    <xf numFmtId="49" fontId="2" fillId="5" borderId="12" xfId="15" applyNumberFormat="1" applyFont="1" applyFill="1" applyBorder="1" applyAlignment="1">
      <alignment horizontal="center" vertical="center" wrapText="1"/>
    </xf>
    <xf numFmtId="0" fontId="2" fillId="5" borderId="12" xfId="15" applyFont="1" applyFill="1" applyBorder="1" applyAlignment="1">
      <alignment horizontal="center" vertical="center"/>
    </xf>
    <xf numFmtId="0" fontId="2" fillId="5" borderId="12" xfId="14" applyFont="1" applyFill="1" applyBorder="1" applyAlignment="1" applyProtection="1">
      <alignment horizontal="center" vertical="center" wrapText="1"/>
      <protection locked="0"/>
    </xf>
    <xf numFmtId="0" fontId="2" fillId="5" borderId="12" xfId="13" applyFont="1" applyFill="1" applyBorder="1" applyAlignment="1">
      <alignment horizontal="center" vertical="center" wrapText="1"/>
    </xf>
    <xf numFmtId="166" fontId="2" fillId="5" borderId="12" xfId="2" applyNumberFormat="1" applyFont="1" applyFill="1" applyBorder="1" applyAlignment="1" applyProtection="1">
      <alignment horizontal="center" vertical="center"/>
      <protection locked="0"/>
    </xf>
    <xf numFmtId="164" fontId="14" fillId="5" borderId="12" xfId="0" applyNumberFormat="1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166" fontId="2" fillId="5" borderId="12" xfId="2" applyNumberFormat="1" applyFont="1" applyFill="1" applyBorder="1" applyAlignment="1" applyProtection="1">
      <alignment horizontal="center" vertical="center"/>
    </xf>
    <xf numFmtId="1" fontId="2" fillId="5" borderId="12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2" fillId="5" borderId="0" xfId="15" applyNumberFormat="1" applyFont="1" applyFill="1" applyBorder="1" applyAlignment="1">
      <alignment horizontal="center" vertical="center" wrapText="1"/>
    </xf>
    <xf numFmtId="0" fontId="2" fillId="0" borderId="4" xfId="13" applyFont="1" applyFill="1" applyBorder="1" applyAlignment="1">
      <alignment horizontal="center" vertical="center" wrapText="1"/>
    </xf>
    <xf numFmtId="166" fontId="2" fillId="0" borderId="4" xfId="2" applyNumberFormat="1" applyFont="1" applyFill="1" applyBorder="1" applyAlignment="1" applyProtection="1">
      <alignment horizontal="center" vertical="center"/>
      <protection locked="0"/>
    </xf>
    <xf numFmtId="164" fontId="14" fillId="0" borderId="4" xfId="0" applyNumberFormat="1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166" fontId="2" fillId="0" borderId="4" xfId="2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2" xfId="13" applyFont="1" applyFill="1" applyBorder="1" applyAlignment="1">
      <alignment horizontal="center" vertical="center" wrapText="1"/>
    </xf>
    <xf numFmtId="166" fontId="2" fillId="0" borderId="2" xfId="2" applyNumberFormat="1" applyFont="1" applyFill="1" applyBorder="1" applyAlignment="1" applyProtection="1">
      <alignment horizontal="center" vertical="center"/>
      <protection locked="0"/>
    </xf>
    <xf numFmtId="164" fontId="14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66" fontId="2" fillId="0" borderId="2" xfId="2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31" fillId="5" borderId="12" xfId="17" applyNumberFormat="1" applyFont="1" applyFill="1" applyBorder="1" applyAlignment="1">
      <alignment horizontal="center" vertical="center" wrapText="1"/>
    </xf>
    <xf numFmtId="49" fontId="2" fillId="5" borderId="12" xfId="17" applyNumberFormat="1" applyFont="1" applyFill="1" applyBorder="1" applyAlignment="1">
      <alignment horizontal="center" vertical="center" wrapText="1"/>
    </xf>
    <xf numFmtId="0" fontId="2" fillId="5" borderId="12" xfId="7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166" fontId="2" fillId="0" borderId="1" xfId="2" applyNumberFormat="1" applyFont="1" applyFill="1" applyBorder="1" applyAlignment="1" applyProtection="1">
      <alignment horizontal="center" vertical="center"/>
      <protection locked="0"/>
    </xf>
    <xf numFmtId="164" fontId="14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166" fontId="2" fillId="0" borderId="1" xfId="2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4" fillId="5" borderId="5" xfId="13" applyFont="1" applyFill="1" applyBorder="1" applyAlignment="1">
      <alignment horizontal="left" vertical="center" wrapText="1"/>
    </xf>
    <xf numFmtId="49" fontId="2" fillId="5" borderId="5" xfId="14" applyNumberFormat="1" applyFont="1" applyFill="1" applyBorder="1" applyAlignment="1">
      <alignment horizontal="center" vertical="center" wrapText="1"/>
    </xf>
    <xf numFmtId="0" fontId="2" fillId="5" borderId="5" xfId="15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/>
    </xf>
    <xf numFmtId="166" fontId="2" fillId="0" borderId="5" xfId="2" applyNumberFormat="1" applyFont="1" applyFill="1" applyBorder="1" applyAlignment="1" applyProtection="1">
      <alignment horizontal="center" vertical="center"/>
      <protection locked="0"/>
    </xf>
    <xf numFmtId="164" fontId="14" fillId="0" borderId="5" xfId="0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166" fontId="2" fillId="5" borderId="4" xfId="2" applyNumberFormat="1" applyFont="1" applyFill="1" applyBorder="1" applyAlignment="1" applyProtection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164" fontId="14" fillId="5" borderId="4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166" fontId="2" fillId="0" borderId="3" xfId="2" applyNumberFormat="1" applyFont="1" applyFill="1" applyBorder="1" applyAlignment="1" applyProtection="1">
      <alignment horizontal="center" vertical="center"/>
      <protection locked="0"/>
    </xf>
    <xf numFmtId="164" fontId="14" fillId="0" borderId="3" xfId="0" applyNumberFormat="1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166" fontId="2" fillId="5" borderId="2" xfId="2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164" fontId="14" fillId="5" borderId="2" xfId="0" applyNumberFormat="1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166" fontId="2" fillId="0" borderId="12" xfId="2" applyNumberFormat="1" applyFont="1" applyFill="1" applyBorder="1" applyAlignment="1" applyProtection="1">
      <alignment horizontal="center" vertical="center"/>
      <protection locked="0"/>
    </xf>
    <xf numFmtId="164" fontId="14" fillId="0" borderId="12" xfId="0" applyNumberFormat="1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166" fontId="2" fillId="5" borderId="1" xfId="2" applyNumberFormat="1" applyFont="1" applyFill="1" applyBorder="1" applyAlignment="1" applyProtection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49" fontId="2" fillId="5" borderId="3" xfId="6" applyNumberFormat="1" applyFont="1" applyFill="1" applyBorder="1" applyAlignment="1">
      <alignment horizontal="center" vertical="center" wrapText="1"/>
    </xf>
    <xf numFmtId="49" fontId="2" fillId="6" borderId="3" xfId="17" applyNumberFormat="1" applyFont="1" applyFill="1" applyBorder="1" applyAlignment="1">
      <alignment horizontal="center" vertical="center" wrapText="1"/>
    </xf>
    <xf numFmtId="0" fontId="43" fillId="5" borderId="3" xfId="0" applyFont="1" applyFill="1" applyBorder="1" applyAlignment="1">
      <alignment wrapText="1"/>
    </xf>
    <xf numFmtId="0" fontId="11" fillId="5" borderId="0" xfId="0" applyFont="1" applyFill="1" applyBorder="1" applyAlignment="1"/>
    <xf numFmtId="0" fontId="35" fillId="5" borderId="0" xfId="11" applyFont="1" applyFill="1" applyAlignment="1" applyProtection="1">
      <protection locked="0"/>
    </xf>
    <xf numFmtId="0" fontId="8" fillId="5" borderId="0" xfId="11" applyFont="1" applyFill="1" applyAlignment="1" applyProtection="1">
      <alignment vertical="center"/>
      <protection locked="0"/>
    </xf>
    <xf numFmtId="0" fontId="25" fillId="5" borderId="0" xfId="11" applyFont="1" applyFill="1" applyAlignment="1" applyProtection="1">
      <alignment vertical="center"/>
      <protection locked="0"/>
    </xf>
    <xf numFmtId="0" fontId="37" fillId="5" borderId="0" xfId="11" applyFont="1" applyFill="1" applyAlignment="1" applyProtection="1">
      <alignment vertical="center"/>
      <protection locked="0"/>
    </xf>
    <xf numFmtId="0" fontId="42" fillId="5" borderId="0" xfId="11" applyFont="1" applyFill="1" applyAlignment="1" applyProtection="1">
      <alignment vertical="center"/>
      <protection locked="0"/>
    </xf>
    <xf numFmtId="1" fontId="8" fillId="5" borderId="0" xfId="11" applyNumberFormat="1" applyFont="1" applyFill="1" applyAlignment="1" applyProtection="1">
      <alignment vertical="center"/>
      <protection locked="0"/>
    </xf>
    <xf numFmtId="164" fontId="8" fillId="5" borderId="0" xfId="11" applyNumberFormat="1" applyFont="1" applyFill="1" applyAlignment="1" applyProtection="1">
      <alignment vertical="center"/>
      <protection locked="0"/>
    </xf>
    <xf numFmtId="0" fontId="2" fillId="2" borderId="0" xfId="1" applyFont="1" applyFill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9" fillId="0" borderId="0" xfId="2" applyFont="1" applyBorder="1" applyAlignment="1" applyProtection="1">
      <alignment vertical="center" wrapText="1"/>
      <protection locked="0"/>
    </xf>
    <xf numFmtId="0" fontId="11" fillId="6" borderId="0" xfId="2" applyFont="1" applyFill="1" applyBorder="1" applyAlignment="1" applyProtection="1">
      <alignment vertical="center" wrapText="1"/>
      <protection locked="0"/>
    </xf>
    <xf numFmtId="0" fontId="11" fillId="0" borderId="0" xfId="2" applyFont="1" applyFill="1" applyBorder="1" applyAlignment="1" applyProtection="1">
      <alignment vertical="center" wrapText="1"/>
      <protection locked="0"/>
    </xf>
    <xf numFmtId="0" fontId="10" fillId="4" borderId="0" xfId="2" applyFont="1" applyFill="1" applyBorder="1" applyAlignment="1" applyProtection="1">
      <alignment vertical="center" wrapText="1"/>
      <protection locked="0"/>
    </xf>
    <xf numFmtId="0" fontId="14" fillId="0" borderId="2" xfId="4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 textRotation="90"/>
    </xf>
    <xf numFmtId="0" fontId="14" fillId="0" borderId="2" xfId="4" applyFont="1" applyFill="1" applyBorder="1" applyAlignment="1">
      <alignment horizontal="center" vertical="center" textRotation="90" wrapText="1"/>
    </xf>
    <xf numFmtId="0" fontId="21" fillId="0" borderId="2" xfId="4" applyFont="1" applyFill="1" applyBorder="1" applyAlignment="1">
      <alignment horizontal="center" vertical="center"/>
    </xf>
    <xf numFmtId="166" fontId="10" fillId="0" borderId="2" xfId="4" applyNumberFormat="1" applyFont="1" applyFill="1" applyBorder="1" applyAlignment="1">
      <alignment horizontal="center" vertical="center"/>
    </xf>
    <xf numFmtId="164" fontId="10" fillId="0" borderId="17" xfId="9" applyNumberFormat="1" applyFont="1" applyFill="1" applyBorder="1" applyAlignment="1">
      <alignment horizontal="center" vertical="center"/>
    </xf>
    <xf numFmtId="166" fontId="10" fillId="0" borderId="2" xfId="9" applyNumberFormat="1" applyFont="1" applyFill="1" applyBorder="1" applyAlignment="1">
      <alignment horizontal="center" vertical="center"/>
    </xf>
    <xf numFmtId="164" fontId="45" fillId="0" borderId="2" xfId="9" applyNumberFormat="1" applyFont="1" applyFill="1" applyBorder="1" applyAlignment="1">
      <alignment horizontal="center" vertical="center"/>
    </xf>
    <xf numFmtId="0" fontId="21" fillId="5" borderId="3" xfId="13" applyFont="1" applyFill="1" applyBorder="1" applyAlignment="1">
      <alignment horizontal="left" vertical="center" wrapText="1"/>
    </xf>
    <xf numFmtId="49" fontId="46" fillId="5" borderId="3" xfId="13" applyNumberFormat="1" applyFont="1" applyFill="1" applyBorder="1" applyAlignment="1">
      <alignment horizontal="center" vertical="center" wrapText="1"/>
    </xf>
    <xf numFmtId="0" fontId="20" fillId="5" borderId="3" xfId="19" applyFont="1" applyFill="1" applyBorder="1" applyAlignment="1">
      <alignment horizontal="center" vertical="center" wrapText="1"/>
    </xf>
    <xf numFmtId="0" fontId="21" fillId="5" borderId="3" xfId="17" applyFont="1" applyFill="1" applyBorder="1" applyAlignment="1">
      <alignment horizontal="left" vertical="center" wrapText="1"/>
    </xf>
    <xf numFmtId="49" fontId="20" fillId="5" borderId="3" xfId="8" applyNumberFormat="1" applyFont="1" applyFill="1" applyBorder="1" applyAlignment="1">
      <alignment horizontal="center" vertical="center" wrapText="1"/>
    </xf>
    <xf numFmtId="0" fontId="20" fillId="5" borderId="3" xfId="15" applyFont="1" applyFill="1" applyBorder="1" applyAlignment="1">
      <alignment horizontal="center" vertical="center" wrapText="1"/>
    </xf>
    <xf numFmtId="166" fontId="11" fillId="0" borderId="2" xfId="4" applyNumberFormat="1" applyFont="1" applyFill="1" applyBorder="1" applyAlignment="1">
      <alignment horizontal="center" vertical="center"/>
    </xf>
    <xf numFmtId="166" fontId="11" fillId="0" borderId="2" xfId="9" applyNumberFormat="1" applyFont="1" applyFill="1" applyBorder="1" applyAlignment="1">
      <alignment horizontal="center" vertical="center"/>
    </xf>
    <xf numFmtId="164" fontId="9" fillId="0" borderId="2" xfId="9" applyNumberFormat="1" applyFont="1" applyFill="1" applyBorder="1" applyAlignment="1">
      <alignment horizontal="center" vertical="center"/>
    </xf>
    <xf numFmtId="0" fontId="21" fillId="5" borderId="3" xfId="7" applyFont="1" applyFill="1" applyBorder="1" applyAlignment="1">
      <alignment horizontal="left" vertical="center" wrapText="1"/>
    </xf>
    <xf numFmtId="0" fontId="48" fillId="0" borderId="0" xfId="18" applyFont="1"/>
    <xf numFmtId="0" fontId="49" fillId="0" borderId="0" xfId="20" applyFont="1" applyAlignment="1">
      <alignment vertical="center"/>
    </xf>
    <xf numFmtId="1" fontId="14" fillId="0" borderId="3" xfId="20" applyNumberFormat="1" applyFont="1" applyFill="1" applyBorder="1" applyAlignment="1">
      <alignment horizontal="center" vertical="center" textRotation="90"/>
    </xf>
    <xf numFmtId="0" fontId="14" fillId="0" borderId="3" xfId="20" applyFont="1" applyFill="1" applyBorder="1" applyAlignment="1">
      <alignment horizontal="center" vertical="center" wrapText="1"/>
    </xf>
    <xf numFmtId="0" fontId="14" fillId="0" borderId="3" xfId="20" applyFont="1" applyFill="1" applyBorder="1" applyAlignment="1">
      <alignment horizontal="center" vertical="center" textRotation="90" wrapText="1"/>
    </xf>
    <xf numFmtId="0" fontId="14" fillId="7" borderId="3" xfId="21" applyFont="1" applyFill="1" applyBorder="1" applyAlignment="1">
      <alignment horizontal="center" vertical="center" textRotation="90" wrapText="1"/>
    </xf>
    <xf numFmtId="0" fontId="14" fillId="0" borderId="3" xfId="22" applyFont="1" applyFill="1" applyBorder="1" applyAlignment="1">
      <alignment horizontal="center" vertical="center" wrapText="1"/>
    </xf>
    <xf numFmtId="0" fontId="14" fillId="0" borderId="3" xfId="21" applyFont="1" applyBorder="1" applyAlignment="1">
      <alignment horizontal="center" vertical="center" textRotation="90"/>
    </xf>
    <xf numFmtId="0" fontId="14" fillId="0" borderId="3" xfId="21" applyFont="1" applyBorder="1" applyAlignment="1">
      <alignment horizontal="center" vertical="center"/>
    </xf>
    <xf numFmtId="2" fontId="14" fillId="0" borderId="3" xfId="20" applyNumberFormat="1" applyFont="1" applyFill="1" applyBorder="1" applyAlignment="1">
      <alignment horizontal="center" vertical="center" textRotation="90" wrapText="1"/>
    </xf>
    <xf numFmtId="0" fontId="33" fillId="0" borderId="0" xfId="18" applyFont="1"/>
    <xf numFmtId="0" fontId="2" fillId="0" borderId="0" xfId="20" applyFont="1" applyAlignment="1">
      <alignment vertical="center"/>
    </xf>
    <xf numFmtId="0" fontId="50" fillId="0" borderId="3" xfId="21" applyFont="1" applyFill="1" applyBorder="1" applyAlignment="1">
      <alignment horizontal="center" vertical="center"/>
    </xf>
    <xf numFmtId="0" fontId="21" fillId="5" borderId="3" xfId="6" applyFont="1" applyFill="1" applyBorder="1" applyAlignment="1">
      <alignment horizontal="left" vertical="center" wrapText="1"/>
    </xf>
    <xf numFmtId="49" fontId="20" fillId="5" borderId="3" xfId="16" applyNumberFormat="1" applyFont="1" applyFill="1" applyBorder="1" applyAlignment="1">
      <alignment horizontal="center" vertical="center" wrapText="1"/>
    </xf>
    <xf numFmtId="0" fontId="20" fillId="5" borderId="3" xfId="17" applyFont="1" applyFill="1" applyBorder="1" applyAlignment="1">
      <alignment horizontal="center" vertical="center" wrapText="1"/>
    </xf>
    <xf numFmtId="49" fontId="20" fillId="0" borderId="3" xfId="18" applyNumberFormat="1" applyFont="1" applyBorder="1" applyAlignment="1">
      <alignment horizontal="center" vertical="center" wrapText="1"/>
    </xf>
    <xf numFmtId="0" fontId="46" fillId="5" borderId="3" xfId="13" applyFont="1" applyFill="1" applyBorder="1" applyAlignment="1">
      <alignment horizontal="center" vertical="center" wrapText="1"/>
    </xf>
    <xf numFmtId="0" fontId="20" fillId="5" borderId="3" xfId="6" applyFont="1" applyFill="1" applyBorder="1" applyAlignment="1">
      <alignment horizontal="center" vertical="center" wrapText="1"/>
    </xf>
    <xf numFmtId="166" fontId="51" fillId="0" borderId="2" xfId="4" applyNumberFormat="1" applyFont="1" applyFill="1" applyBorder="1" applyAlignment="1">
      <alignment horizontal="center" vertical="center"/>
    </xf>
    <xf numFmtId="166" fontId="47" fillId="7" borderId="3" xfId="20" applyNumberFormat="1" applyFont="1" applyFill="1" applyBorder="1" applyAlignment="1">
      <alignment horizontal="center" vertical="center"/>
    </xf>
    <xf numFmtId="164" fontId="51" fillId="7" borderId="3" xfId="20" applyNumberFormat="1" applyFont="1" applyFill="1" applyBorder="1" applyAlignment="1">
      <alignment horizontal="center" vertical="center"/>
    </xf>
    <xf numFmtId="164" fontId="52" fillId="7" borderId="3" xfId="2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3" borderId="0" xfId="2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Border="1" applyAlignment="1" applyProtection="1">
      <alignment horizontal="center" vertical="center" wrapText="1"/>
      <protection locked="0"/>
    </xf>
    <xf numFmtId="0" fontId="11" fillId="5" borderId="0" xfId="2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left" wrapText="1"/>
    </xf>
    <xf numFmtId="0" fontId="13" fillId="0" borderId="2" xfId="4" applyFont="1" applyFill="1" applyBorder="1" applyAlignment="1">
      <alignment horizontal="center" vertical="center"/>
    </xf>
    <xf numFmtId="164" fontId="13" fillId="0" borderId="1" xfId="4" applyNumberFormat="1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 textRotation="90" wrapText="1"/>
    </xf>
    <xf numFmtId="164" fontId="16" fillId="0" borderId="1" xfId="4" applyNumberFormat="1" applyFont="1" applyFill="1" applyBorder="1" applyAlignment="1">
      <alignment horizontal="center" vertical="center" wrapText="1"/>
    </xf>
    <xf numFmtId="0" fontId="21" fillId="0" borderId="3" xfId="2" applyFont="1" applyFill="1" applyBorder="1" applyAlignment="1" applyProtection="1">
      <alignment horizontal="center" vertical="center" wrapText="1"/>
      <protection locked="0"/>
    </xf>
    <xf numFmtId="0" fontId="13" fillId="0" borderId="1" xfId="4" applyFont="1" applyFill="1" applyBorder="1" applyAlignment="1">
      <alignment horizontal="center" vertical="center" textRotation="90"/>
    </xf>
    <xf numFmtId="0" fontId="16" fillId="0" borderId="1" xfId="4" applyFont="1" applyFill="1" applyBorder="1" applyAlignment="1">
      <alignment horizontal="center" vertical="center" wrapText="1"/>
    </xf>
    <xf numFmtId="0" fontId="18" fillId="0" borderId="1" xfId="5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5" borderId="0" xfId="2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right" wrapText="1"/>
    </xf>
    <xf numFmtId="0" fontId="16" fillId="0" borderId="6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2" xfId="5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textRotation="90" wrapText="1"/>
    </xf>
    <xf numFmtId="0" fontId="18" fillId="4" borderId="1" xfId="0" applyFont="1" applyFill="1" applyBorder="1" applyAlignment="1">
      <alignment horizontal="center" vertical="center" textRotation="90" wrapText="1"/>
    </xf>
    <xf numFmtId="0" fontId="16" fillId="0" borderId="2" xfId="0" applyFont="1" applyFill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textRotation="90"/>
    </xf>
    <xf numFmtId="0" fontId="16" fillId="0" borderId="1" xfId="0" applyFont="1" applyFill="1" applyBorder="1" applyAlignment="1">
      <alignment horizontal="center" vertical="center" textRotation="90"/>
    </xf>
    <xf numFmtId="0" fontId="16" fillId="0" borderId="2" xfId="5" applyFont="1" applyFill="1" applyBorder="1" applyAlignment="1">
      <alignment horizontal="center" vertical="center" textRotation="90" wrapText="1"/>
    </xf>
    <xf numFmtId="0" fontId="16" fillId="0" borderId="1" xfId="5" applyFont="1" applyFill="1" applyBorder="1" applyAlignment="1">
      <alignment horizontal="center" vertical="center" textRotation="90" wrapText="1"/>
    </xf>
    <xf numFmtId="0" fontId="18" fillId="0" borderId="3" xfId="5" applyFont="1" applyFill="1" applyBorder="1" applyAlignment="1">
      <alignment horizontal="center" vertical="center" wrapText="1"/>
    </xf>
    <xf numFmtId="0" fontId="18" fillId="0" borderId="12" xfId="5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9" fillId="0" borderId="0" xfId="2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0" fillId="5" borderId="0" xfId="2" applyFont="1" applyFill="1" applyBorder="1" applyAlignment="1" applyProtection="1">
      <alignment horizontal="center" vertical="center" wrapText="1"/>
      <protection locked="0"/>
    </xf>
    <xf numFmtId="167" fontId="13" fillId="0" borderId="11" xfId="0" applyNumberFormat="1" applyFont="1" applyFill="1" applyBorder="1" applyAlignment="1">
      <alignment horizontal="right"/>
    </xf>
    <xf numFmtId="0" fontId="39" fillId="0" borderId="3" xfId="0" applyFont="1" applyFill="1" applyBorder="1" applyAlignment="1">
      <alignment horizontal="center" vertical="center" textRotation="90"/>
    </xf>
    <xf numFmtId="0" fontId="39" fillId="0" borderId="12" xfId="0" applyFont="1" applyFill="1" applyBorder="1" applyAlignment="1">
      <alignment horizontal="center" vertical="center" textRotation="90"/>
    </xf>
    <xf numFmtId="0" fontId="18" fillId="0" borderId="3" xfId="5" applyFont="1" applyFill="1" applyBorder="1" applyAlignment="1">
      <alignment horizontal="center" vertical="center" textRotation="90" wrapText="1"/>
    </xf>
    <xf numFmtId="0" fontId="18" fillId="0" borderId="12" xfId="5" applyFont="1" applyFill="1" applyBorder="1" applyAlignment="1">
      <alignment horizontal="center" vertical="center" textRotation="90" wrapText="1"/>
    </xf>
    <xf numFmtId="0" fontId="9" fillId="0" borderId="10" xfId="2" applyFont="1" applyFill="1" applyBorder="1" applyAlignment="1" applyProtection="1">
      <alignment horizontal="center" vertical="center" wrapText="1"/>
      <protection locked="0"/>
    </xf>
    <xf numFmtId="0" fontId="9" fillId="0" borderId="3" xfId="2" applyFont="1" applyFill="1" applyBorder="1" applyAlignment="1" applyProtection="1">
      <alignment horizontal="center" vertical="center" wrapText="1"/>
      <protection locked="0"/>
    </xf>
    <xf numFmtId="0" fontId="41" fillId="5" borderId="10" xfId="2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>
      <alignment horizontal="center" vertical="center" textRotation="90" wrapText="1"/>
    </xf>
    <xf numFmtId="0" fontId="18" fillId="0" borderId="12" xfId="0" applyFont="1" applyFill="1" applyBorder="1" applyAlignment="1">
      <alignment horizontal="center" vertical="center" textRotation="90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6" fillId="0" borderId="3" xfId="5" applyFont="1" applyFill="1" applyBorder="1" applyAlignment="1">
      <alignment horizontal="center" vertical="center" wrapText="1"/>
    </xf>
    <xf numFmtId="0" fontId="16" fillId="0" borderId="12" xfId="5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 wrapText="1"/>
    </xf>
    <xf numFmtId="0" fontId="20" fillId="5" borderId="0" xfId="2" applyFont="1" applyFill="1" applyBorder="1" applyAlignment="1" applyProtection="1">
      <alignment horizontal="center" vertical="center" wrapText="1"/>
      <protection locked="0"/>
    </xf>
    <xf numFmtId="0" fontId="13" fillId="5" borderId="0" xfId="0" applyFont="1" applyFill="1" applyBorder="1" applyAlignment="1">
      <alignment horizontal="left" wrapText="1"/>
    </xf>
    <xf numFmtId="0" fontId="9" fillId="5" borderId="3" xfId="2" applyFont="1" applyFill="1" applyBorder="1" applyAlignment="1" applyProtection="1">
      <alignment horizontal="center" vertical="center" wrapText="1"/>
      <protection locked="0"/>
    </xf>
    <xf numFmtId="0" fontId="18" fillId="5" borderId="3" xfId="5" applyFont="1" applyFill="1" applyBorder="1" applyAlignment="1">
      <alignment horizontal="center" vertical="center" wrapText="1"/>
    </xf>
    <xf numFmtId="0" fontId="16" fillId="5" borderId="3" xfId="5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 textRotation="90"/>
    </xf>
    <xf numFmtId="0" fontId="13" fillId="5" borderId="3" xfId="5" applyFont="1" applyFill="1" applyBorder="1" applyAlignment="1">
      <alignment horizontal="center" vertical="center" wrapText="1"/>
    </xf>
    <xf numFmtId="0" fontId="18" fillId="5" borderId="3" xfId="5" applyFont="1" applyFill="1" applyBorder="1" applyAlignment="1">
      <alignment horizontal="center" vertical="center" textRotation="90" wrapText="1"/>
    </xf>
    <xf numFmtId="0" fontId="18" fillId="3" borderId="3" xfId="0" applyFont="1" applyFill="1" applyBorder="1" applyAlignment="1">
      <alignment horizontal="center" vertical="center" textRotation="90" wrapText="1"/>
    </xf>
    <xf numFmtId="0" fontId="18" fillId="5" borderId="3" xfId="0" applyFont="1" applyFill="1" applyBorder="1" applyAlignment="1">
      <alignment horizontal="center" vertical="center" textRotation="90" wrapText="1"/>
    </xf>
    <xf numFmtId="0" fontId="18" fillId="5" borderId="3" xfId="0" applyFont="1" applyFill="1" applyBorder="1" applyAlignment="1">
      <alignment horizontal="center" vertical="center" wrapText="1"/>
    </xf>
    <xf numFmtId="0" fontId="21" fillId="5" borderId="16" xfId="2" applyFont="1" applyFill="1" applyBorder="1" applyAlignment="1" applyProtection="1">
      <alignment horizontal="center" vertical="center" wrapText="1"/>
      <protection locked="0"/>
    </xf>
    <xf numFmtId="0" fontId="21" fillId="5" borderId="0" xfId="2" applyFont="1" applyFill="1" applyBorder="1" applyAlignment="1" applyProtection="1">
      <alignment horizontal="center" vertical="center" wrapText="1"/>
      <protection locked="0"/>
    </xf>
    <xf numFmtId="0" fontId="44" fillId="0" borderId="0" xfId="2" applyFont="1" applyBorder="1" applyAlignment="1" applyProtection="1">
      <alignment horizontal="center" vertical="center" wrapText="1"/>
      <protection locked="0"/>
    </xf>
    <xf numFmtId="0" fontId="9" fillId="0" borderId="2" xfId="4" applyFont="1" applyFill="1" applyBorder="1" applyAlignment="1">
      <alignment horizontal="center" vertical="center"/>
    </xf>
    <xf numFmtId="166" fontId="11" fillId="0" borderId="17" xfId="9" applyNumberFormat="1" applyFont="1" applyFill="1" applyBorder="1" applyAlignment="1">
      <alignment horizontal="center" vertical="center"/>
    </xf>
    <xf numFmtId="166" fontId="11" fillId="0" borderId="14" xfId="9" applyNumberFormat="1" applyFont="1" applyFill="1" applyBorder="1" applyAlignment="1">
      <alignment horizontal="center" vertical="center"/>
    </xf>
    <xf numFmtId="0" fontId="12" fillId="0" borderId="17" xfId="5" applyFont="1" applyFill="1" applyBorder="1" applyAlignment="1">
      <alignment horizontal="center" vertical="center" wrapText="1"/>
    </xf>
    <xf numFmtId="0" fontId="13" fillId="0" borderId="17" xfId="5" applyFont="1" applyFill="1" applyBorder="1" applyAlignment="1">
      <alignment horizontal="center" vertical="center" textRotation="90" wrapText="1"/>
    </xf>
    <xf numFmtId="164" fontId="16" fillId="0" borderId="3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center" vertical="center" textRotation="90"/>
    </xf>
    <xf numFmtId="0" fontId="16" fillId="0" borderId="2" xfId="4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 textRotation="90" wrapText="1"/>
    </xf>
    <xf numFmtId="0" fontId="18" fillId="0" borderId="2" xfId="5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vertical="center" wrapText="1"/>
    </xf>
  </cellXfs>
  <cellStyles count="23">
    <cellStyle name="Обычный" xfId="0" builtinId="0"/>
    <cellStyle name="Обычный 2" xfId="14"/>
    <cellStyle name="Обычный 2 2 5" xfId="20"/>
    <cellStyle name="Обычный 2 3 2" xfId="18"/>
    <cellStyle name="Обычный 2 4" xfId="3"/>
    <cellStyle name="Обычный 2_Выездка ноябрь 2010 г." xfId="8"/>
    <cellStyle name="Обычный 4 2" xfId="21"/>
    <cellStyle name="Обычный_210(1)" xfId="1"/>
    <cellStyle name="Обычный_Выездка ноябрь 2010 г. 2 2" xfId="13"/>
    <cellStyle name="Обычный_выездка образец техно" xfId="2"/>
    <cellStyle name="Обычный_выездка протоколы" xfId="9"/>
    <cellStyle name="Обычный_Выездка технические1" xfId="11"/>
    <cellStyle name="Обычный_Выездка технические1_Подушкинр выездка.июль" xfId="10"/>
    <cellStyle name="Обычный_Детские выездка.xls5" xfId="17"/>
    <cellStyle name="Обычный_Детские выездка.xls5_старт фаворит" xfId="19"/>
    <cellStyle name="Обычный_Измайлово-2003 2" xfId="22"/>
    <cellStyle name="Обычный_Липецк 2009" xfId="4"/>
    <cellStyle name="Обычный_Лист1 2 2" xfId="5"/>
    <cellStyle name="Обычный_Нижний-10" xfId="16"/>
    <cellStyle name="Обычный_Россия (В) юниоры" xfId="15"/>
    <cellStyle name="Обычный_Тех.рез.езда молод.лош." xfId="6"/>
    <cellStyle name="Обычный_ЧМ выездка" xfId="7"/>
    <cellStyle name="Процентный 2" xfId="1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</xdr:row>
      <xdr:rowOff>66675</xdr:rowOff>
    </xdr:from>
    <xdr:to>
      <xdr:col>1</xdr:col>
      <xdr:colOff>771525</xdr:colOff>
      <xdr:row>4</xdr:row>
      <xdr:rowOff>161925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504825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1</xdr:col>
      <xdr:colOff>714375</xdr:colOff>
      <xdr:row>1</xdr:row>
      <xdr:rowOff>219075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962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103414</xdr:colOff>
      <xdr:row>1</xdr:row>
      <xdr:rowOff>65314</xdr:rowOff>
    </xdr:from>
    <xdr:to>
      <xdr:col>1</xdr:col>
      <xdr:colOff>465364</xdr:colOff>
      <xdr:row>4</xdr:row>
      <xdr:rowOff>46264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" y="65314"/>
          <a:ext cx="7524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85725</xdr:rowOff>
    </xdr:from>
    <xdr:to>
      <xdr:col>1</xdr:col>
      <xdr:colOff>838200</xdr:colOff>
      <xdr:row>4</xdr:row>
      <xdr:rowOff>219075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9525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28575</xdr:rowOff>
    </xdr:from>
    <xdr:to>
      <xdr:col>1</xdr:col>
      <xdr:colOff>571500</xdr:colOff>
      <xdr:row>2</xdr:row>
      <xdr:rowOff>495300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-M50S\Desktop\&#1042;&#1067;&#1045;&#1047;&#1044;&#1050;&#1040;%20&#1056;&#1040;%20&#1080;&#1102;&#1083;&#1100;%2014,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тер-лист"/>
      <sheetName val="старт (2)"/>
      <sheetName val="ТЕСТ ПОС."/>
      <sheetName val="МП БП СП"/>
      <sheetName val="ППД КПД"/>
      <sheetName val="ППЮ КПЮ"/>
      <sheetName val="мол"/>
      <sheetName val="МЕ 1.3"/>
      <sheetName val="ППД КПД (2)"/>
      <sheetName val="тест по выбору"/>
      <sheetName val="БП"/>
      <sheetName val="СП"/>
      <sheetName val="Кюр "/>
      <sheetName val="Кю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K18">
            <v>66</v>
          </cell>
          <cell r="N18">
            <v>62.538461538461533</v>
          </cell>
          <cell r="Q18">
            <v>64.653846153846146</v>
          </cell>
        </row>
        <row r="19">
          <cell r="K19">
            <v>60.192307692307693</v>
          </cell>
          <cell r="N19">
            <v>61.346153846153847</v>
          </cell>
          <cell r="Q19">
            <v>63.269230769230766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U13"/>
  <sheetViews>
    <sheetView view="pageBreakPreview" topLeftCell="A2" zoomScale="90" zoomScaleNormal="60" zoomScaleSheetLayoutView="90" workbookViewId="0">
      <selection activeCell="A5" sqref="A5:X5"/>
    </sheetView>
  </sheetViews>
  <sheetFormatPr defaultRowHeight="14.25" x14ac:dyDescent="0.2"/>
  <cols>
    <col min="1" max="1" width="7.6640625" style="44" customWidth="1"/>
    <col min="2" max="2" width="23.5" style="48" customWidth="1"/>
    <col min="3" max="3" width="0" style="48" hidden="1" customWidth="1"/>
    <col min="4" max="4" width="9.1640625" style="44" customWidth="1"/>
    <col min="5" max="5" width="36.5" style="44" customWidth="1"/>
    <col min="6" max="7" width="0" style="44" hidden="1" customWidth="1"/>
    <col min="8" max="8" width="28.6640625" style="44" customWidth="1"/>
    <col min="9" max="9" width="9.6640625" style="46" customWidth="1"/>
    <col min="10" max="10" width="9.6640625" style="44" customWidth="1"/>
    <col min="11" max="16" width="9.6640625" style="47" customWidth="1"/>
    <col min="17" max="17" width="11.5" style="46" customWidth="1"/>
    <col min="18" max="18" width="11.5" style="47" customWidth="1"/>
    <col min="19" max="19" width="16" style="44" customWidth="1"/>
    <col min="20" max="20" width="0" style="44" hidden="1" customWidth="1"/>
    <col min="21" max="21" width="0" style="47" hidden="1" customWidth="1"/>
    <col min="22" max="16384" width="9.33203125" style="44"/>
  </cols>
  <sheetData>
    <row r="1" spans="1:21" s="4" customFormat="1" ht="14.25" hidden="1" customHeight="1" x14ac:dyDescent="0.2">
      <c r="A1" s="1" t="s">
        <v>0</v>
      </c>
      <c r="B1" s="2"/>
      <c r="C1" s="2"/>
      <c r="D1" s="2"/>
      <c r="E1" s="3"/>
      <c r="F1" s="3"/>
      <c r="G1" s="3"/>
      <c r="I1" s="5"/>
      <c r="J1" s="6"/>
      <c r="K1" s="7" t="s">
        <v>1</v>
      </c>
      <c r="L1" s="7"/>
      <c r="M1" s="7"/>
      <c r="N1" s="7"/>
      <c r="O1" s="7"/>
      <c r="P1" s="7"/>
      <c r="Q1" s="5"/>
      <c r="R1" s="7" t="s">
        <v>2</v>
      </c>
      <c r="S1" s="6"/>
      <c r="T1" s="6"/>
      <c r="U1" s="8" t="s">
        <v>3</v>
      </c>
    </row>
    <row r="2" spans="1:21" s="9" customFormat="1" ht="34.5" customHeight="1" x14ac:dyDescent="0.3">
      <c r="A2" s="385" t="s">
        <v>4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</row>
    <row r="3" spans="1:21" s="10" customFormat="1" ht="27.75" customHeight="1" x14ac:dyDescent="0.2">
      <c r="A3" s="386" t="s">
        <v>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</row>
    <row r="4" spans="1:21" s="11" customFormat="1" ht="34.5" customHeight="1" x14ac:dyDescent="0.25">
      <c r="A4" s="387" t="s">
        <v>6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</row>
    <row r="5" spans="1:21" s="12" customFormat="1" ht="34.5" customHeight="1" x14ac:dyDescent="0.25">
      <c r="A5" s="388" t="s">
        <v>7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</row>
    <row r="6" spans="1:21" s="16" customFormat="1" ht="21.75" customHeight="1" x14ac:dyDescent="0.2">
      <c r="A6" s="389" t="s">
        <v>8</v>
      </c>
      <c r="B6" s="389"/>
      <c r="C6" s="389"/>
      <c r="D6" s="389"/>
      <c r="E6" s="389"/>
      <c r="F6" s="13"/>
      <c r="G6" s="13"/>
      <c r="H6" s="14"/>
      <c r="I6" s="14"/>
      <c r="J6" s="15"/>
      <c r="K6" s="15"/>
      <c r="L6" s="15"/>
      <c r="M6" s="15"/>
      <c r="N6" s="15"/>
      <c r="O6" s="15"/>
      <c r="P6" s="15"/>
      <c r="R6" s="17"/>
      <c r="S6" s="18" t="s">
        <v>9</v>
      </c>
      <c r="T6" s="17"/>
      <c r="U6" s="17"/>
    </row>
    <row r="7" spans="1:21" s="21" customFormat="1" ht="25.5" customHeight="1" x14ac:dyDescent="0.2">
      <c r="A7" s="395" t="s">
        <v>10</v>
      </c>
      <c r="B7" s="396" t="s">
        <v>11</v>
      </c>
      <c r="C7" s="19"/>
      <c r="D7" s="392" t="s">
        <v>12</v>
      </c>
      <c r="E7" s="397" t="s">
        <v>13</v>
      </c>
      <c r="F7" s="20"/>
      <c r="G7" s="20"/>
      <c r="H7" s="398" t="s">
        <v>14</v>
      </c>
      <c r="I7" s="390" t="s">
        <v>15</v>
      </c>
      <c r="J7" s="390"/>
      <c r="K7" s="390"/>
      <c r="L7" s="390"/>
      <c r="M7" s="390"/>
      <c r="N7" s="390"/>
      <c r="O7" s="390"/>
      <c r="P7" s="390"/>
      <c r="Q7" s="390"/>
      <c r="R7" s="390"/>
      <c r="S7" s="391" t="s">
        <v>16</v>
      </c>
      <c r="T7" s="392" t="s">
        <v>17</v>
      </c>
      <c r="U7" s="393" t="s">
        <v>18</v>
      </c>
    </row>
    <row r="8" spans="1:21" s="21" customFormat="1" ht="97.5" customHeight="1" x14ac:dyDescent="0.2">
      <c r="A8" s="395"/>
      <c r="B8" s="396"/>
      <c r="C8" s="22"/>
      <c r="D8" s="392"/>
      <c r="E8" s="397"/>
      <c r="F8" s="23"/>
      <c r="G8" s="23"/>
      <c r="H8" s="398"/>
      <c r="I8" s="24" t="s">
        <v>19</v>
      </c>
      <c r="J8" s="24" t="s">
        <v>20</v>
      </c>
      <c r="K8" s="24" t="s">
        <v>21</v>
      </c>
      <c r="L8" s="24" t="s">
        <v>22</v>
      </c>
      <c r="M8" s="24" t="s">
        <v>23</v>
      </c>
      <c r="N8" s="24" t="s">
        <v>24</v>
      </c>
      <c r="O8" s="24" t="s">
        <v>25</v>
      </c>
      <c r="P8" s="24" t="s">
        <v>26</v>
      </c>
      <c r="Q8" s="25" t="s">
        <v>27</v>
      </c>
      <c r="R8" s="25" t="s">
        <v>28</v>
      </c>
      <c r="S8" s="391"/>
      <c r="T8" s="392"/>
      <c r="U8" s="393"/>
    </row>
    <row r="9" spans="1:21" s="27" customFormat="1" ht="30.75" customHeight="1" x14ac:dyDescent="0.15">
      <c r="A9" s="394" t="s">
        <v>29</v>
      </c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26"/>
      <c r="U9" s="26"/>
    </row>
    <row r="10" spans="1:21" s="39" customFormat="1" ht="57.75" customHeight="1" x14ac:dyDescent="0.25">
      <c r="A10" s="28">
        <f>RANK(S10,$S$10:$S$10)</f>
        <v>1</v>
      </c>
      <c r="B10" s="29" t="s">
        <v>30</v>
      </c>
      <c r="C10" s="30"/>
      <c r="D10" s="31"/>
      <c r="E10" s="32" t="s">
        <v>31</v>
      </c>
      <c r="F10" s="33"/>
      <c r="G10" s="34"/>
      <c r="H10" s="34" t="s">
        <v>8</v>
      </c>
      <c r="I10" s="35">
        <v>4</v>
      </c>
      <c r="J10" s="35">
        <v>5</v>
      </c>
      <c r="K10" s="35">
        <v>4.5</v>
      </c>
      <c r="L10" s="35">
        <v>5</v>
      </c>
      <c r="M10" s="35">
        <v>4.5</v>
      </c>
      <c r="N10" s="35">
        <v>5</v>
      </c>
      <c r="O10" s="35">
        <v>4.5</v>
      </c>
      <c r="P10" s="35">
        <v>5</v>
      </c>
      <c r="Q10" s="35">
        <v>4.5</v>
      </c>
      <c r="R10" s="35">
        <v>4.5</v>
      </c>
      <c r="S10" s="36">
        <f>SUM(I10:R10)</f>
        <v>46.5</v>
      </c>
      <c r="T10" s="37"/>
      <c r="U10" s="38"/>
    </row>
    <row r="11" spans="1:21" s="41" customFormat="1" ht="56.25" customHeight="1" x14ac:dyDescent="0.25">
      <c r="A11" s="40" t="s">
        <v>32</v>
      </c>
      <c r="H11" s="42" t="s">
        <v>33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</row>
    <row r="12" spans="1:21" s="41" customFormat="1" ht="56.25" customHeight="1" x14ac:dyDescent="0.25">
      <c r="A12" s="40" t="s">
        <v>34</v>
      </c>
      <c r="H12" s="43" t="s">
        <v>35</v>
      </c>
      <c r="R12" s="40"/>
    </row>
    <row r="13" spans="1:21" s="46" customFormat="1" ht="56.25" customHeight="1" x14ac:dyDescent="0.2">
      <c r="A13" s="44"/>
      <c r="B13" s="45"/>
      <c r="C13" s="45"/>
      <c r="D13" s="45"/>
      <c r="E13" s="45"/>
      <c r="F13" s="45"/>
      <c r="G13" s="45"/>
      <c r="H13" s="45"/>
      <c r="J13" s="44"/>
      <c r="K13" s="47"/>
      <c r="L13" s="47"/>
      <c r="M13" s="47"/>
      <c r="N13" s="47"/>
      <c r="O13" s="47"/>
      <c r="P13" s="47"/>
      <c r="R13" s="47"/>
      <c r="S13" s="44"/>
      <c r="T13" s="44"/>
      <c r="U13" s="47"/>
    </row>
  </sheetData>
  <sheetProtection selectLockedCells="1" selectUnlockedCells="1"/>
  <mergeCells count="15">
    <mergeCell ref="I7:R7"/>
    <mergeCell ref="S7:S8"/>
    <mergeCell ref="T7:T8"/>
    <mergeCell ref="U7:U8"/>
    <mergeCell ref="A9:S9"/>
    <mergeCell ref="A7:A8"/>
    <mergeCell ref="B7:B8"/>
    <mergeCell ref="D7:D8"/>
    <mergeCell ref="E7:E8"/>
    <mergeCell ref="H7:H8"/>
    <mergeCell ref="A2:U2"/>
    <mergeCell ref="A3:U3"/>
    <mergeCell ref="A4:U4"/>
    <mergeCell ref="A5:U5"/>
    <mergeCell ref="A6:E6"/>
  </mergeCells>
  <printOptions horizontalCentered="1"/>
  <pageMargins left="0" right="0" top="0" bottom="0" header="0.51180555555555551" footer="0.51180555555555551"/>
  <pageSetup paperSize="9" scale="72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17"/>
  <sheetViews>
    <sheetView view="pageBreakPreview" zoomScale="70" zoomScaleNormal="40" zoomScaleSheetLayoutView="70" workbookViewId="0">
      <selection activeCell="A5" sqref="A5:X6"/>
    </sheetView>
  </sheetViews>
  <sheetFormatPr defaultColWidth="10.6640625" defaultRowHeight="57" customHeight="1" x14ac:dyDescent="0.2"/>
  <cols>
    <col min="1" max="1" width="6.1640625" style="106" customWidth="1"/>
    <col min="2" max="2" width="24.83203125" style="106" customWidth="1"/>
    <col min="3" max="3" width="10.6640625" style="106" hidden="1" customWidth="1"/>
    <col min="4" max="4" width="7.6640625" style="106" customWidth="1"/>
    <col min="5" max="5" width="57.33203125" style="106" customWidth="1"/>
    <col min="6" max="6" width="10.6640625" style="106" hidden="1" customWidth="1"/>
    <col min="7" max="7" width="10.6640625" style="107" hidden="1" customWidth="1"/>
    <col min="8" max="8" width="40.1640625" style="106" customWidth="1"/>
    <col min="9" max="9" width="10.1640625" style="108" customWidth="1"/>
    <col min="10" max="10" width="13.83203125" style="109" customWidth="1"/>
    <col min="11" max="11" width="6" style="106" customWidth="1"/>
    <col min="12" max="12" width="9.6640625" style="108" customWidth="1"/>
    <col min="13" max="13" width="12.5" style="109" customWidth="1"/>
    <col min="14" max="14" width="5.83203125" style="106" customWidth="1"/>
    <col min="15" max="15" width="9.5" style="108" customWidth="1"/>
    <col min="16" max="16" width="12.5" style="109" customWidth="1"/>
    <col min="17" max="17" width="6" style="106" customWidth="1"/>
    <col min="18" max="19" width="6.5" style="106" customWidth="1"/>
    <col min="20" max="20" width="10.1640625" style="106" customWidth="1"/>
    <col min="21" max="21" width="5.83203125" style="106" customWidth="1"/>
    <col min="22" max="22" width="15.33203125" style="109" customWidth="1"/>
    <col min="23" max="25" width="0" style="106" hidden="1" customWidth="1"/>
    <col min="26" max="16384" width="10.6640625" style="106"/>
  </cols>
  <sheetData>
    <row r="1" spans="1:25" s="49" customFormat="1" ht="63.75" customHeight="1" x14ac:dyDescent="0.2">
      <c r="A1" s="385" t="s">
        <v>36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</row>
    <row r="2" spans="1:25" s="50" customFormat="1" ht="33" customHeight="1" x14ac:dyDescent="0.2">
      <c r="A2" s="399" t="s">
        <v>37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</row>
    <row r="3" spans="1:25" s="51" customFormat="1" ht="32.25" customHeight="1" x14ac:dyDescent="0.25">
      <c r="A3" s="400" t="s">
        <v>38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</row>
    <row r="4" spans="1:25" s="54" customFormat="1" ht="21.75" customHeight="1" x14ac:dyDescent="0.2">
      <c r="A4" s="401" t="s">
        <v>8</v>
      </c>
      <c r="B4" s="401"/>
      <c r="C4" s="401"/>
      <c r="D4" s="401"/>
      <c r="E4" s="401"/>
      <c r="F4" s="52"/>
      <c r="G4" s="52"/>
      <c r="H4" s="52"/>
      <c r="I4" s="52"/>
      <c r="J4" s="53"/>
      <c r="K4" s="53"/>
      <c r="L4" s="53"/>
      <c r="M4" s="53"/>
      <c r="N4" s="53"/>
      <c r="O4" s="53"/>
      <c r="P4" s="53"/>
      <c r="Q4" s="53"/>
      <c r="R4" s="402" t="s">
        <v>9</v>
      </c>
      <c r="S4" s="402"/>
      <c r="T4" s="402"/>
      <c r="U4" s="402"/>
      <c r="V4" s="402"/>
      <c r="W4" s="402"/>
      <c r="X4" s="402"/>
    </row>
    <row r="5" spans="1:25" s="55" customFormat="1" ht="15" customHeight="1" x14ac:dyDescent="0.2">
      <c r="A5" s="420" t="s">
        <v>10</v>
      </c>
      <c r="B5" s="405" t="s">
        <v>39</v>
      </c>
      <c r="C5" s="422" t="s">
        <v>40</v>
      </c>
      <c r="D5" s="422" t="s">
        <v>12</v>
      </c>
      <c r="E5" s="405" t="s">
        <v>41</v>
      </c>
      <c r="F5" s="405" t="s">
        <v>42</v>
      </c>
      <c r="G5" s="405" t="s">
        <v>43</v>
      </c>
      <c r="H5" s="407" t="s">
        <v>44</v>
      </c>
      <c r="I5" s="408" t="s">
        <v>45</v>
      </c>
      <c r="J5" s="408"/>
      <c r="K5" s="408"/>
      <c r="L5" s="409" t="s">
        <v>46</v>
      </c>
      <c r="M5" s="409"/>
      <c r="N5" s="409"/>
      <c r="O5" s="408" t="s">
        <v>47</v>
      </c>
      <c r="P5" s="408"/>
      <c r="Q5" s="408"/>
      <c r="R5" s="414" t="s">
        <v>48</v>
      </c>
      <c r="S5" s="414" t="s">
        <v>49</v>
      </c>
      <c r="T5" s="416" t="s">
        <v>50</v>
      </c>
      <c r="U5" s="416" t="s">
        <v>51</v>
      </c>
      <c r="V5" s="418" t="s">
        <v>52</v>
      </c>
      <c r="W5" s="403" t="s">
        <v>53</v>
      </c>
    </row>
    <row r="6" spans="1:25" s="55" customFormat="1" ht="51" customHeight="1" x14ac:dyDescent="0.2">
      <c r="A6" s="421"/>
      <c r="B6" s="406"/>
      <c r="C6" s="423"/>
      <c r="D6" s="423"/>
      <c r="E6" s="406"/>
      <c r="F6" s="406"/>
      <c r="G6" s="406"/>
      <c r="H6" s="398"/>
      <c r="I6" s="56" t="s">
        <v>54</v>
      </c>
      <c r="J6" s="57" t="s">
        <v>55</v>
      </c>
      <c r="K6" s="58" t="s">
        <v>56</v>
      </c>
      <c r="L6" s="56" t="s">
        <v>54</v>
      </c>
      <c r="M6" s="57" t="s">
        <v>55</v>
      </c>
      <c r="N6" s="58" t="s">
        <v>56</v>
      </c>
      <c r="O6" s="56" t="s">
        <v>54</v>
      </c>
      <c r="P6" s="57" t="s">
        <v>55</v>
      </c>
      <c r="Q6" s="58" t="s">
        <v>56</v>
      </c>
      <c r="R6" s="415"/>
      <c r="S6" s="415"/>
      <c r="T6" s="417"/>
      <c r="U6" s="417"/>
      <c r="V6" s="419"/>
      <c r="W6" s="404"/>
      <c r="X6" s="59" t="s">
        <v>57</v>
      </c>
      <c r="Y6" s="60" t="s">
        <v>58</v>
      </c>
    </row>
    <row r="7" spans="1:25" s="63" customFormat="1" ht="45.75" customHeight="1" x14ac:dyDescent="0.2">
      <c r="A7" s="410" t="s">
        <v>59</v>
      </c>
      <c r="B7" s="410"/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61"/>
      <c r="X7" s="62"/>
    </row>
    <row r="8" spans="1:25" s="63" customFormat="1" ht="45.75" customHeight="1" x14ac:dyDescent="0.2">
      <c r="A8" s="64">
        <f>RANK(V8,$V$8:$V$10)</f>
        <v>1</v>
      </c>
      <c r="B8" s="65" t="s">
        <v>60</v>
      </c>
      <c r="C8" s="66" t="s">
        <v>61</v>
      </c>
      <c r="D8" s="67"/>
      <c r="E8" s="68" t="s">
        <v>62</v>
      </c>
      <c r="F8" s="69" t="s">
        <v>63</v>
      </c>
      <c r="G8" s="70" t="s">
        <v>64</v>
      </c>
      <c r="H8" s="71" t="s">
        <v>65</v>
      </c>
      <c r="I8" s="72">
        <v>220.5</v>
      </c>
      <c r="J8" s="73">
        <f>I8/3.4-$R8*2</f>
        <v>64.852941176470594</v>
      </c>
      <c r="K8" s="74">
        <f>RANK(J8,J$8:J$10)</f>
        <v>1</v>
      </c>
      <c r="L8" s="72">
        <v>197</v>
      </c>
      <c r="M8" s="73">
        <f>L8/3.4-$R8*2</f>
        <v>57.941176470588239</v>
      </c>
      <c r="N8" s="74">
        <f>RANK(M8,M$8:M$10)</f>
        <v>1</v>
      </c>
      <c r="O8" s="72">
        <v>214</v>
      </c>
      <c r="P8" s="73">
        <f>O8/3.4-$R8*2</f>
        <v>62.941176470588239</v>
      </c>
      <c r="Q8" s="74">
        <f>RANK(P8,P$8:P$10)</f>
        <v>1</v>
      </c>
      <c r="R8" s="74"/>
      <c r="S8" s="74"/>
      <c r="T8" s="75">
        <f>O8+L8+I8</f>
        <v>631.5</v>
      </c>
      <c r="U8" s="76"/>
      <c r="V8" s="73">
        <f>(J8+M8+P8)/3</f>
        <v>61.911764705882355</v>
      </c>
      <c r="W8" s="77"/>
    </row>
    <row r="9" spans="1:25" s="63" customFormat="1" ht="45.75" customHeight="1" x14ac:dyDescent="0.2">
      <c r="A9" s="64">
        <f>RANK(V9,$V$8:$V$10)</f>
        <v>2</v>
      </c>
      <c r="B9" s="65" t="s">
        <v>66</v>
      </c>
      <c r="C9" s="78"/>
      <c r="D9" s="79" t="s">
        <v>57</v>
      </c>
      <c r="E9" s="80" t="s">
        <v>67</v>
      </c>
      <c r="F9" s="81" t="s">
        <v>68</v>
      </c>
      <c r="G9" s="70"/>
      <c r="H9" s="82" t="s">
        <v>69</v>
      </c>
      <c r="I9" s="72">
        <v>202.5</v>
      </c>
      <c r="J9" s="73">
        <f>I9/3.4-$R9*2</f>
        <v>59.558823529411768</v>
      </c>
      <c r="K9" s="74">
        <f>RANK(J9,J$8:J$10)</f>
        <v>3</v>
      </c>
      <c r="L9" s="72">
        <v>194.5</v>
      </c>
      <c r="M9" s="73">
        <f>L9/3.4-$R9*2</f>
        <v>57.205882352941181</v>
      </c>
      <c r="N9" s="74">
        <f>RANK(M9,M$8:M$10)</f>
        <v>2</v>
      </c>
      <c r="O9" s="72">
        <v>201</v>
      </c>
      <c r="P9" s="73">
        <f>O9/3.4-$R9*2</f>
        <v>59.117647058823529</v>
      </c>
      <c r="Q9" s="74">
        <f>RANK(P9,P$8:P$10)</f>
        <v>2</v>
      </c>
      <c r="R9" s="74"/>
      <c r="S9" s="74"/>
      <c r="T9" s="75">
        <f>O9+L9+I9</f>
        <v>598</v>
      </c>
      <c r="U9" s="76"/>
      <c r="V9" s="73">
        <f>(J9+M9+P9)/3</f>
        <v>58.627450980392162</v>
      </c>
      <c r="W9" s="77"/>
    </row>
    <row r="10" spans="1:25" s="63" customFormat="1" ht="45.75" customHeight="1" x14ac:dyDescent="0.2">
      <c r="A10" s="64">
        <f>RANK(V10,$V$8:$V$10)</f>
        <v>3</v>
      </c>
      <c r="B10" s="65" t="s">
        <v>70</v>
      </c>
      <c r="C10" s="83" t="s">
        <v>71</v>
      </c>
      <c r="D10" s="78">
        <v>2</v>
      </c>
      <c r="E10" s="68" t="s">
        <v>72</v>
      </c>
      <c r="F10" s="81" t="s">
        <v>73</v>
      </c>
      <c r="G10" s="84" t="s">
        <v>74</v>
      </c>
      <c r="H10" s="85" t="s">
        <v>75</v>
      </c>
      <c r="I10" s="72">
        <v>213</v>
      </c>
      <c r="J10" s="73">
        <f>I10/3.4-$R10*2</f>
        <v>60.647058823529413</v>
      </c>
      <c r="K10" s="74">
        <f>RANK(J10,J$8:J$10)</f>
        <v>2</v>
      </c>
      <c r="L10" s="72">
        <v>195.5</v>
      </c>
      <c r="M10" s="73">
        <f>L10/3.4-$R10*2</f>
        <v>55.5</v>
      </c>
      <c r="N10" s="74">
        <f>RANK(M10,M$8:M$10)</f>
        <v>3</v>
      </c>
      <c r="O10" s="72">
        <v>201.5</v>
      </c>
      <c r="P10" s="73">
        <f>O10/3.4-$R10*2</f>
        <v>57.264705882352942</v>
      </c>
      <c r="Q10" s="74">
        <f>RANK(P10,P$8:P$10)</f>
        <v>3</v>
      </c>
      <c r="R10" s="74">
        <v>1</v>
      </c>
      <c r="S10" s="74"/>
      <c r="T10" s="75">
        <f>O10+L10+I10</f>
        <v>610</v>
      </c>
      <c r="U10" s="76"/>
      <c r="V10" s="73">
        <f>(J10+M10+P10)/3</f>
        <v>57.803921568627459</v>
      </c>
      <c r="W10" s="77"/>
    </row>
    <row r="11" spans="1:25" s="63" customFormat="1" ht="45.75" customHeight="1" x14ac:dyDescent="0.2">
      <c r="A11" s="411" t="s">
        <v>76</v>
      </c>
      <c r="B11" s="412"/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3"/>
      <c r="W11" s="61"/>
      <c r="X11" s="62"/>
    </row>
    <row r="12" spans="1:25" s="63" customFormat="1" ht="45.75" customHeight="1" x14ac:dyDescent="0.2">
      <c r="A12" s="64">
        <v>1</v>
      </c>
      <c r="B12" s="86" t="s">
        <v>77</v>
      </c>
      <c r="C12" s="87" t="s">
        <v>78</v>
      </c>
      <c r="D12" s="88">
        <v>1</v>
      </c>
      <c r="E12" s="68" t="s">
        <v>79</v>
      </c>
      <c r="F12" s="89" t="s">
        <v>80</v>
      </c>
      <c r="G12" s="90" t="s">
        <v>81</v>
      </c>
      <c r="H12" s="91" t="s">
        <v>8</v>
      </c>
      <c r="I12" s="72">
        <v>220</v>
      </c>
      <c r="J12" s="73">
        <f>I12/3.4-$R12*2</f>
        <v>64.705882352941174</v>
      </c>
      <c r="K12" s="74">
        <v>1</v>
      </c>
      <c r="L12" s="72">
        <v>203</v>
      </c>
      <c r="M12" s="73">
        <f>L12/3.4-$R12*2</f>
        <v>59.705882352941181</v>
      </c>
      <c r="N12" s="74">
        <v>1</v>
      </c>
      <c r="O12" s="72">
        <v>209.5</v>
      </c>
      <c r="P12" s="73">
        <f>O12/3.4-$R12*2</f>
        <v>61.617647058823529</v>
      </c>
      <c r="Q12" s="74">
        <v>1</v>
      </c>
      <c r="R12" s="74"/>
      <c r="S12" s="74"/>
      <c r="T12" s="75">
        <f>O12+L12+I12</f>
        <v>632.5</v>
      </c>
      <c r="U12" s="76"/>
      <c r="V12" s="73">
        <f>(J12+M12+P12)/3</f>
        <v>62.009803921568626</v>
      </c>
      <c r="W12" s="77"/>
    </row>
    <row r="13" spans="1:25" s="63" customFormat="1" ht="45.75" customHeight="1" x14ac:dyDescent="0.2">
      <c r="A13" s="411" t="s">
        <v>82</v>
      </c>
      <c r="B13" s="412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3"/>
      <c r="W13" s="61"/>
      <c r="X13" s="62"/>
    </row>
    <row r="14" spans="1:25" s="63" customFormat="1" ht="45.75" customHeight="1" x14ac:dyDescent="0.2">
      <c r="A14" s="92">
        <v>1</v>
      </c>
      <c r="B14" s="68" t="s">
        <v>83</v>
      </c>
      <c r="C14" s="78" t="s">
        <v>84</v>
      </c>
      <c r="D14" s="88" t="s">
        <v>85</v>
      </c>
      <c r="E14" s="68" t="s">
        <v>86</v>
      </c>
      <c r="F14" s="93" t="s">
        <v>87</v>
      </c>
      <c r="G14" s="71" t="s">
        <v>88</v>
      </c>
      <c r="H14" s="71" t="s">
        <v>8</v>
      </c>
      <c r="I14" s="94">
        <v>309.5</v>
      </c>
      <c r="J14" s="73">
        <f>I14/4.6-$R14*2</f>
        <v>67.282608695652172</v>
      </c>
      <c r="K14" s="74">
        <v>1</v>
      </c>
      <c r="L14" s="72">
        <v>305.5</v>
      </c>
      <c r="M14" s="73">
        <f>L14/4.6-$R14*2</f>
        <v>66.413043478260875</v>
      </c>
      <c r="N14" s="74">
        <v>1</v>
      </c>
      <c r="O14" s="72">
        <v>292.5</v>
      </c>
      <c r="P14" s="73">
        <f>O14/4.6-$R14*2</f>
        <v>63.586956521739133</v>
      </c>
      <c r="Q14" s="74">
        <v>1</v>
      </c>
      <c r="R14" s="74"/>
      <c r="S14" s="74"/>
      <c r="T14" s="75">
        <f>O14+L14+I14</f>
        <v>907.5</v>
      </c>
      <c r="U14" s="76"/>
      <c r="V14" s="73">
        <f>(J14+M14+P14)/3</f>
        <v>65.760869565217391</v>
      </c>
      <c r="W14" s="77"/>
    </row>
    <row r="15" spans="1:25" s="41" customFormat="1" ht="61.5" customHeight="1" x14ac:dyDescent="0.25">
      <c r="A15" s="40" t="s">
        <v>32</v>
      </c>
      <c r="E15" s="95"/>
      <c r="H15" s="96"/>
      <c r="I15" s="42" t="s">
        <v>33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W15" s="97"/>
    </row>
    <row r="16" spans="1:25" s="41" customFormat="1" ht="61.5" customHeight="1" x14ac:dyDescent="0.25">
      <c r="A16" s="40" t="s">
        <v>34</v>
      </c>
      <c r="E16" s="95"/>
      <c r="H16" s="98"/>
      <c r="I16" s="43" t="s">
        <v>35</v>
      </c>
      <c r="R16" s="40"/>
      <c r="W16" s="97"/>
    </row>
    <row r="17" spans="2:22" s="102" customFormat="1" ht="60.75" customHeight="1" x14ac:dyDescent="0.2">
      <c r="B17" s="99"/>
      <c r="C17" s="100"/>
      <c r="D17" s="101"/>
      <c r="E17" s="101"/>
      <c r="F17" s="101"/>
      <c r="H17" s="103"/>
      <c r="I17" s="104"/>
      <c r="J17" s="105"/>
      <c r="L17" s="104"/>
      <c r="M17" s="105"/>
      <c r="O17" s="104"/>
      <c r="P17" s="105"/>
      <c r="V17" s="105"/>
    </row>
  </sheetData>
  <sheetProtection selectLockedCells="1" selectUnlockedCells="1"/>
  <mergeCells count="25">
    <mergeCell ref="A7:V7"/>
    <mergeCell ref="A11:V11"/>
    <mergeCell ref="A13:V13"/>
    <mergeCell ref="R5:R6"/>
    <mergeCell ref="S5:S6"/>
    <mergeCell ref="T5:T6"/>
    <mergeCell ref="U5:U6"/>
    <mergeCell ref="V5:V6"/>
    <mergeCell ref="A5:A6"/>
    <mergeCell ref="B5:B6"/>
    <mergeCell ref="C5:C6"/>
    <mergeCell ref="D5:D6"/>
    <mergeCell ref="E5:E6"/>
    <mergeCell ref="W5:W6"/>
    <mergeCell ref="F5:F6"/>
    <mergeCell ref="G5:G6"/>
    <mergeCell ref="H5:H6"/>
    <mergeCell ref="I5:K5"/>
    <mergeCell ref="L5:N5"/>
    <mergeCell ref="O5:Q5"/>
    <mergeCell ref="A1:W1"/>
    <mergeCell ref="A2:W2"/>
    <mergeCell ref="A3:Y3"/>
    <mergeCell ref="A4:E4"/>
    <mergeCell ref="R4:X4"/>
  </mergeCells>
  <conditionalFormatting sqref="B12 E12">
    <cfRule type="duplicateValues" dxfId="2" priority="1" stopIfTrue="1"/>
  </conditionalFormatting>
  <conditionalFormatting sqref="B8:B10 E8:E10">
    <cfRule type="duplicateValues" dxfId="1" priority="2" stopIfTrue="1"/>
  </conditionalFormatting>
  <conditionalFormatting sqref="B14 E14">
    <cfRule type="duplicateValues" dxfId="0" priority="3" stopIfTrue="1"/>
  </conditionalFormatting>
  <printOptions horizontalCentered="1"/>
  <pageMargins left="0.19652777777777777" right="0" top="0.19652777777777777" bottom="0.19652777777777777" header="0.51180555555555551" footer="0.51180555555555551"/>
  <pageSetup paperSize="9" scale="60" firstPageNumber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H36"/>
  <sheetViews>
    <sheetView view="pageBreakPreview" topLeftCell="A17" zoomScale="70" zoomScaleNormal="70" zoomScaleSheetLayoutView="70" workbookViewId="0">
      <selection activeCell="E32" sqref="E32"/>
    </sheetView>
  </sheetViews>
  <sheetFormatPr defaultColWidth="10.6640625" defaultRowHeight="12.75" x14ac:dyDescent="0.2"/>
  <cols>
    <col min="1" max="1" width="6.83203125" style="213" customWidth="1"/>
    <col min="2" max="2" width="33.33203125" style="213" customWidth="1"/>
    <col min="3" max="3" width="13.5" style="213" hidden="1" customWidth="1"/>
    <col min="4" max="4" width="6.33203125" style="214" customWidth="1"/>
    <col min="5" max="5" width="57.33203125" style="215" customWidth="1"/>
    <col min="6" max="6" width="10.6640625" style="213" hidden="1" customWidth="1"/>
    <col min="7" max="7" width="10.6640625" style="214" hidden="1" customWidth="1"/>
    <col min="8" max="8" width="27" style="213" customWidth="1"/>
    <col min="9" max="9" width="10.6640625" style="213" hidden="1" customWidth="1"/>
    <col min="10" max="10" width="9.33203125" style="216" customWidth="1"/>
    <col min="11" max="11" width="10.6640625" style="217"/>
    <col min="12" max="12" width="5.83203125" style="213" customWidth="1"/>
    <col min="13" max="13" width="9.1640625" style="216" customWidth="1"/>
    <col min="14" max="14" width="11.83203125" style="217" customWidth="1"/>
    <col min="15" max="15" width="5.83203125" style="213" customWidth="1"/>
    <col min="16" max="16" width="8.6640625" style="216" customWidth="1"/>
    <col min="17" max="17" width="11" style="217" customWidth="1"/>
    <col min="18" max="20" width="6" style="213" customWidth="1"/>
    <col min="21" max="21" width="8.83203125" style="213" customWidth="1"/>
    <col min="22" max="22" width="12.1640625" style="217" customWidth="1"/>
    <col min="23" max="23" width="7.33203125" style="213" customWidth="1"/>
    <col min="24" max="25" width="10.6640625" style="213" customWidth="1"/>
    <col min="26" max="16384" width="10.6640625" style="213"/>
  </cols>
  <sheetData>
    <row r="1" spans="1:34" s="119" customFormat="1" ht="14.25" hidden="1" x14ac:dyDescent="0.2">
      <c r="A1" s="110" t="s">
        <v>0</v>
      </c>
      <c r="B1" s="111"/>
      <c r="C1" s="110" t="s">
        <v>89</v>
      </c>
      <c r="D1" s="112"/>
      <c r="E1" s="113"/>
      <c r="F1" s="110" t="s">
        <v>90</v>
      </c>
      <c r="G1" s="114"/>
      <c r="H1" s="111"/>
      <c r="I1" s="111"/>
      <c r="J1" s="115"/>
      <c r="K1" s="116" t="s">
        <v>91</v>
      </c>
      <c r="L1" s="117"/>
      <c r="M1" s="115"/>
      <c r="N1" s="116" t="s">
        <v>1</v>
      </c>
      <c r="O1" s="117"/>
      <c r="P1" s="115"/>
      <c r="Q1" s="116" t="s">
        <v>2</v>
      </c>
      <c r="R1" s="117"/>
      <c r="S1" s="117"/>
      <c r="T1" s="117"/>
      <c r="U1" s="117"/>
      <c r="V1" s="118" t="s">
        <v>3</v>
      </c>
      <c r="X1" s="120"/>
      <c r="Y1" s="120"/>
      <c r="Z1" s="120"/>
      <c r="AA1" s="120"/>
      <c r="AB1" s="120"/>
      <c r="AC1" s="120"/>
      <c r="AD1" s="120"/>
      <c r="AE1" s="120"/>
      <c r="AF1" s="120"/>
      <c r="AH1" s="120"/>
    </row>
    <row r="2" spans="1:34" s="49" customFormat="1" ht="39" customHeight="1" x14ac:dyDescent="0.2">
      <c r="A2" s="426" t="str">
        <f>'МП БП СП'!A1:W1</f>
        <v xml:space="preserve">ОТКРЫТЫЙ КУБОК КСК "РУССКИЙ АЛМАЗ" ПО ВЫЕЗДКЕ,7 ЭТАП 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</row>
    <row r="3" spans="1:34" s="122" customFormat="1" ht="18" hidden="1" customHeight="1" x14ac:dyDescent="0.2">
      <c r="A3" s="427" t="s">
        <v>5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121"/>
    </row>
    <row r="4" spans="1:34" s="123" customFormat="1" ht="21" customHeight="1" x14ac:dyDescent="0.2">
      <c r="A4" s="428" t="s">
        <v>37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</row>
    <row r="5" spans="1:34" s="125" customFormat="1" ht="21.75" customHeight="1" x14ac:dyDescent="0.2">
      <c r="A5" s="429" t="s">
        <v>38</v>
      </c>
      <c r="B5" s="429"/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124"/>
      <c r="X5" s="124"/>
      <c r="Y5" s="124"/>
    </row>
    <row r="6" spans="1:34" s="16" customFormat="1" ht="16.5" customHeight="1" x14ac:dyDescent="0.2">
      <c r="A6" s="389" t="s">
        <v>8</v>
      </c>
      <c r="B6" s="389"/>
      <c r="C6" s="389"/>
      <c r="D6" s="389"/>
      <c r="E6" s="389"/>
      <c r="F6" s="13"/>
      <c r="G6" s="13"/>
      <c r="H6" s="14"/>
      <c r="I6" s="14"/>
      <c r="J6" s="15"/>
      <c r="K6" s="15"/>
      <c r="L6" s="15"/>
      <c r="M6" s="15"/>
      <c r="N6" s="15"/>
      <c r="O6" s="15"/>
      <c r="P6" s="15"/>
      <c r="R6" s="430" t="s">
        <v>9</v>
      </c>
      <c r="S6" s="430"/>
      <c r="T6" s="430"/>
      <c r="U6" s="430"/>
      <c r="V6" s="430"/>
      <c r="W6" s="126"/>
    </row>
    <row r="7" spans="1:34" s="128" customFormat="1" ht="13.5" customHeight="1" x14ac:dyDescent="0.15">
      <c r="A7" s="431" t="s">
        <v>10</v>
      </c>
      <c r="B7" s="424" t="s">
        <v>92</v>
      </c>
      <c r="C7" s="433" t="s">
        <v>40</v>
      </c>
      <c r="D7" s="433" t="s">
        <v>12</v>
      </c>
      <c r="E7" s="424" t="s">
        <v>13</v>
      </c>
      <c r="F7" s="424" t="s">
        <v>42</v>
      </c>
      <c r="G7" s="424" t="s">
        <v>43</v>
      </c>
      <c r="H7" s="442" t="s">
        <v>44</v>
      </c>
      <c r="I7" s="127"/>
      <c r="J7" s="444" t="s">
        <v>45</v>
      </c>
      <c r="K7" s="444"/>
      <c r="L7" s="444"/>
      <c r="M7" s="445" t="s">
        <v>46</v>
      </c>
      <c r="N7" s="445"/>
      <c r="O7" s="445"/>
      <c r="P7" s="444" t="s">
        <v>47</v>
      </c>
      <c r="Q7" s="444"/>
      <c r="R7" s="444"/>
      <c r="S7" s="438" t="s">
        <v>48</v>
      </c>
      <c r="T7" s="438" t="s">
        <v>49</v>
      </c>
      <c r="U7" s="438" t="s">
        <v>50</v>
      </c>
      <c r="V7" s="440" t="s">
        <v>52</v>
      </c>
      <c r="W7" s="438" t="s">
        <v>93</v>
      </c>
    </row>
    <row r="8" spans="1:34" s="128" customFormat="1" ht="57" customHeight="1" x14ac:dyDescent="0.15">
      <c r="A8" s="432"/>
      <c r="B8" s="425"/>
      <c r="C8" s="434"/>
      <c r="D8" s="434"/>
      <c r="E8" s="425"/>
      <c r="F8" s="425"/>
      <c r="G8" s="425"/>
      <c r="H8" s="443"/>
      <c r="I8" s="129"/>
      <c r="J8" s="130" t="s">
        <v>54</v>
      </c>
      <c r="K8" s="131" t="s">
        <v>55</v>
      </c>
      <c r="L8" s="132" t="s">
        <v>56</v>
      </c>
      <c r="M8" s="130" t="s">
        <v>54</v>
      </c>
      <c r="N8" s="131" t="s">
        <v>55</v>
      </c>
      <c r="O8" s="132" t="s">
        <v>56</v>
      </c>
      <c r="P8" s="130" t="s">
        <v>54</v>
      </c>
      <c r="Q8" s="131" t="s">
        <v>55</v>
      </c>
      <c r="R8" s="132" t="s">
        <v>56</v>
      </c>
      <c r="S8" s="439"/>
      <c r="T8" s="439"/>
      <c r="U8" s="439"/>
      <c r="V8" s="441"/>
      <c r="W8" s="439"/>
    </row>
    <row r="9" spans="1:34" s="133" customFormat="1" ht="32.25" customHeight="1" x14ac:dyDescent="0.2">
      <c r="A9" s="435" t="s">
        <v>94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</row>
    <row r="10" spans="1:34" s="133" customFormat="1" ht="32.25" customHeight="1" x14ac:dyDescent="0.2">
      <c r="A10" s="435" t="s">
        <v>95</v>
      </c>
      <c r="B10" s="435"/>
      <c r="C10" s="435"/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</row>
    <row r="11" spans="1:34" s="128" customFormat="1" ht="35.25" customHeight="1" x14ac:dyDescent="0.15">
      <c r="A11" s="134">
        <f>RANK(V11,$V$11:$V$16)</f>
        <v>1</v>
      </c>
      <c r="B11" s="29" t="s">
        <v>96</v>
      </c>
      <c r="C11" s="135"/>
      <c r="D11" s="136">
        <v>3</v>
      </c>
      <c r="E11" s="32" t="s">
        <v>97</v>
      </c>
      <c r="F11" s="33"/>
      <c r="G11" s="137"/>
      <c r="H11" s="138" t="s">
        <v>98</v>
      </c>
      <c r="I11" s="139"/>
      <c r="J11" s="140">
        <v>140</v>
      </c>
      <c r="K11" s="141">
        <f>J11/2.2</f>
        <v>63.636363636363633</v>
      </c>
      <c r="L11" s="142">
        <f>RANK(K11,K$11:K$16,0)</f>
        <v>2</v>
      </c>
      <c r="M11" s="140">
        <v>144</v>
      </c>
      <c r="N11" s="141">
        <f>M11/2.2</f>
        <v>65.454545454545453</v>
      </c>
      <c r="O11" s="142">
        <f>RANK(N11,N$11:N$16,0)</f>
        <v>1</v>
      </c>
      <c r="P11" s="140">
        <v>140</v>
      </c>
      <c r="Q11" s="141">
        <f>P11/2.2</f>
        <v>63.636363636363633</v>
      </c>
      <c r="R11" s="142">
        <f>RANK(Q11,Q$11:Q$16,0)</f>
        <v>2</v>
      </c>
      <c r="S11" s="142"/>
      <c r="T11" s="142"/>
      <c r="U11" s="143">
        <f>P11+M11+J11</f>
        <v>424</v>
      </c>
      <c r="V11" s="141">
        <f t="shared" ref="V11:V16" si="0">(K11+N11+Q11)/3</f>
        <v>64.242424242424235</v>
      </c>
      <c r="W11" s="144"/>
    </row>
    <row r="12" spans="1:34" s="128" customFormat="1" ht="35.25" customHeight="1" x14ac:dyDescent="0.15">
      <c r="A12" s="134">
        <f>RANK(V12,$V$11:$V$16)</f>
        <v>2</v>
      </c>
      <c r="B12" s="145" t="s">
        <v>99</v>
      </c>
      <c r="C12" s="87" t="s">
        <v>100</v>
      </c>
      <c r="D12" s="146">
        <v>1</v>
      </c>
      <c r="E12" s="68" t="s">
        <v>101</v>
      </c>
      <c r="F12" s="69"/>
      <c r="G12" s="71" t="s">
        <v>102</v>
      </c>
      <c r="H12" s="91" t="s">
        <v>8</v>
      </c>
      <c r="I12" s="139"/>
      <c r="J12" s="140">
        <v>141.5</v>
      </c>
      <c r="K12" s="141">
        <f>J12/2.2</f>
        <v>64.318181818181813</v>
      </c>
      <c r="L12" s="142">
        <f>RANK(K12,K$11:K$16,0)</f>
        <v>1</v>
      </c>
      <c r="M12" s="140">
        <v>139.5</v>
      </c>
      <c r="N12" s="141">
        <f>M12/2.2</f>
        <v>63.409090909090907</v>
      </c>
      <c r="O12" s="142">
        <f>RANK(N12,N$11:N$16,0)</f>
        <v>2</v>
      </c>
      <c r="P12" s="140">
        <v>142</v>
      </c>
      <c r="Q12" s="141">
        <f>P12/2.2</f>
        <v>64.545454545454547</v>
      </c>
      <c r="R12" s="142">
        <f>RANK(Q12,Q$11:Q$16,0)</f>
        <v>1</v>
      </c>
      <c r="S12" s="142"/>
      <c r="T12" s="142"/>
      <c r="U12" s="143">
        <f>P12+M12+J12</f>
        <v>423</v>
      </c>
      <c r="V12" s="141">
        <f t="shared" si="0"/>
        <v>64.090909090909079</v>
      </c>
      <c r="W12" s="144"/>
    </row>
    <row r="13" spans="1:34" s="128" customFormat="1" ht="35.25" customHeight="1" x14ac:dyDescent="0.15">
      <c r="A13" s="134">
        <f>RANK(V13,$V$11:$V$16)</f>
        <v>3</v>
      </c>
      <c r="B13" s="86" t="s">
        <v>103</v>
      </c>
      <c r="C13" s="87" t="s">
        <v>104</v>
      </c>
      <c r="D13" s="88"/>
      <c r="E13" s="68" t="s">
        <v>79</v>
      </c>
      <c r="F13" s="89" t="s">
        <v>80</v>
      </c>
      <c r="G13" s="90" t="s">
        <v>81</v>
      </c>
      <c r="H13" s="91" t="s">
        <v>8</v>
      </c>
      <c r="I13" s="139"/>
      <c r="J13" s="140">
        <v>137</v>
      </c>
      <c r="K13" s="141">
        <f>J13/2.2</f>
        <v>62.272727272727266</v>
      </c>
      <c r="L13" s="142">
        <f>RANK(K13,K$11:K$16,0)</f>
        <v>3</v>
      </c>
      <c r="M13" s="140">
        <v>130.5</v>
      </c>
      <c r="N13" s="141">
        <f>M13/2.2</f>
        <v>59.318181818181813</v>
      </c>
      <c r="O13" s="142">
        <f>RANK(N13,N$11:N$16,0)</f>
        <v>3</v>
      </c>
      <c r="P13" s="140">
        <v>134.5</v>
      </c>
      <c r="Q13" s="141">
        <f>P13/2.2</f>
        <v>61.136363636363633</v>
      </c>
      <c r="R13" s="142">
        <f>RANK(Q13,Q$11:Q$16,0)</f>
        <v>3</v>
      </c>
      <c r="S13" s="142"/>
      <c r="T13" s="142"/>
      <c r="U13" s="143">
        <f>P13+M13+J13</f>
        <v>402</v>
      </c>
      <c r="V13" s="141">
        <f t="shared" si="0"/>
        <v>60.909090909090907</v>
      </c>
      <c r="W13" s="147"/>
    </row>
    <row r="14" spans="1:34" s="128" customFormat="1" ht="35.25" hidden="1" customHeight="1" x14ac:dyDescent="0.15">
      <c r="A14" s="148">
        <f t="shared" ref="A14:A16" si="1">RANK(V14,$V$11:$V$16)</f>
        <v>4</v>
      </c>
      <c r="B14" s="65"/>
      <c r="C14" s="87"/>
      <c r="D14" s="149"/>
      <c r="E14" s="150"/>
      <c r="F14" s="93"/>
      <c r="G14" s="66"/>
      <c r="H14" s="151"/>
      <c r="I14" s="152"/>
      <c r="J14" s="153"/>
      <c r="K14" s="154">
        <f t="shared" ref="K14:K16" si="2">J14/2.2</f>
        <v>0</v>
      </c>
      <c r="L14" s="155">
        <f t="shared" ref="L14:L16" si="3">RANK(K14,K$11:K$16,0)</f>
        <v>4</v>
      </c>
      <c r="M14" s="153"/>
      <c r="N14" s="154">
        <f t="shared" ref="N14:N16" si="4">M14/2.2</f>
        <v>0</v>
      </c>
      <c r="O14" s="155">
        <f t="shared" ref="O14:O16" si="5">RANK(N14,N$11:N$16,0)</f>
        <v>4</v>
      </c>
      <c r="P14" s="153"/>
      <c r="Q14" s="154">
        <f t="shared" ref="Q14:Q16" si="6">P14/2.2</f>
        <v>0</v>
      </c>
      <c r="R14" s="155">
        <f t="shared" ref="R14:R16" si="7">RANK(Q14,Q$11:Q$16,0)</f>
        <v>4</v>
      </c>
      <c r="S14" s="155"/>
      <c r="T14" s="155"/>
      <c r="U14" s="156">
        <f t="shared" ref="U14:U16" si="8">P14+M14+J14</f>
        <v>0</v>
      </c>
      <c r="V14" s="154">
        <f t="shared" si="0"/>
        <v>0</v>
      </c>
      <c r="W14" s="147"/>
    </row>
    <row r="15" spans="1:34" s="128" customFormat="1" ht="35.25" hidden="1" customHeight="1" x14ac:dyDescent="0.15">
      <c r="A15" s="148">
        <f t="shared" si="1"/>
        <v>4</v>
      </c>
      <c r="B15" s="65"/>
      <c r="C15" s="157"/>
      <c r="D15" s="149"/>
      <c r="E15" s="68"/>
      <c r="F15" s="69"/>
      <c r="G15" s="70"/>
      <c r="H15" s="91"/>
      <c r="I15" s="152"/>
      <c r="J15" s="153"/>
      <c r="K15" s="154">
        <f t="shared" si="2"/>
        <v>0</v>
      </c>
      <c r="L15" s="155">
        <f t="shared" si="3"/>
        <v>4</v>
      </c>
      <c r="M15" s="153"/>
      <c r="N15" s="154">
        <f t="shared" si="4"/>
        <v>0</v>
      </c>
      <c r="O15" s="155">
        <f t="shared" si="5"/>
        <v>4</v>
      </c>
      <c r="P15" s="153"/>
      <c r="Q15" s="154">
        <f t="shared" si="6"/>
        <v>0</v>
      </c>
      <c r="R15" s="155">
        <f t="shared" si="7"/>
        <v>4</v>
      </c>
      <c r="S15" s="155"/>
      <c r="T15" s="155"/>
      <c r="U15" s="156">
        <f t="shared" si="8"/>
        <v>0</v>
      </c>
      <c r="V15" s="154">
        <f t="shared" si="0"/>
        <v>0</v>
      </c>
      <c r="W15" s="147"/>
    </row>
    <row r="16" spans="1:34" s="128" customFormat="1" ht="35.25" hidden="1" customHeight="1" x14ac:dyDescent="0.15">
      <c r="A16" s="158">
        <f t="shared" si="1"/>
        <v>4</v>
      </c>
      <c r="B16" s="159"/>
      <c r="C16" s="160"/>
      <c r="D16" s="161"/>
      <c r="E16" s="162"/>
      <c r="F16" s="163"/>
      <c r="G16" s="164"/>
      <c r="H16" s="165"/>
      <c r="I16" s="166"/>
      <c r="J16" s="167"/>
      <c r="K16" s="168">
        <f t="shared" si="2"/>
        <v>0</v>
      </c>
      <c r="L16" s="169">
        <f t="shared" si="3"/>
        <v>4</v>
      </c>
      <c r="M16" s="167"/>
      <c r="N16" s="168">
        <f t="shared" si="4"/>
        <v>0</v>
      </c>
      <c r="O16" s="169">
        <f t="shared" si="5"/>
        <v>4</v>
      </c>
      <c r="P16" s="167"/>
      <c r="Q16" s="168">
        <f t="shared" si="6"/>
        <v>0</v>
      </c>
      <c r="R16" s="169">
        <f t="shared" si="7"/>
        <v>4</v>
      </c>
      <c r="S16" s="169"/>
      <c r="T16" s="169"/>
      <c r="U16" s="170">
        <f t="shared" si="8"/>
        <v>0</v>
      </c>
      <c r="V16" s="168">
        <f t="shared" si="0"/>
        <v>0</v>
      </c>
      <c r="W16" s="171"/>
    </row>
    <row r="17" spans="1:25" s="133" customFormat="1" ht="32.25" customHeight="1" x14ac:dyDescent="0.2">
      <c r="A17" s="435" t="s">
        <v>105</v>
      </c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</row>
    <row r="18" spans="1:25" s="128" customFormat="1" ht="35.25" customHeight="1" x14ac:dyDescent="0.15">
      <c r="A18" s="134">
        <f t="shared" ref="A18:A25" si="9">RANK(V18,$V$18:$V$25)</f>
        <v>1</v>
      </c>
      <c r="B18" s="172" t="s">
        <v>106</v>
      </c>
      <c r="C18" s="173" t="s">
        <v>107</v>
      </c>
      <c r="D18" s="174" t="s">
        <v>108</v>
      </c>
      <c r="E18" s="32" t="s">
        <v>109</v>
      </c>
      <c r="F18" s="33"/>
      <c r="G18" s="34"/>
      <c r="H18" s="34" t="s">
        <v>8</v>
      </c>
      <c r="I18" s="139"/>
      <c r="J18" s="140">
        <v>154.5</v>
      </c>
      <c r="K18" s="141">
        <f t="shared" ref="K18:K25" si="10">J18/2.2</f>
        <v>70.22727272727272</v>
      </c>
      <c r="L18" s="142">
        <f t="shared" ref="L18:L25" si="11">RANK(K18,$K$18:$K$25,0)</f>
        <v>1</v>
      </c>
      <c r="M18" s="140">
        <v>145.5</v>
      </c>
      <c r="N18" s="141">
        <f t="shared" ref="N18:N25" si="12">M18/2.2</f>
        <v>66.136363636363626</v>
      </c>
      <c r="O18" s="142">
        <f t="shared" ref="O18:O25" si="13">RANK(N18,$N$18:$N$25,0)</f>
        <v>1</v>
      </c>
      <c r="P18" s="140">
        <v>147.5</v>
      </c>
      <c r="Q18" s="141">
        <f t="shared" ref="Q18:Q25" si="14">P18/2.2</f>
        <v>67.045454545454547</v>
      </c>
      <c r="R18" s="142">
        <f t="shared" ref="R18:R25" si="15">RANK(Q18,$Q$18:$Q$25,0)</f>
        <v>1</v>
      </c>
      <c r="S18" s="142"/>
      <c r="T18" s="142"/>
      <c r="U18" s="143">
        <f t="shared" ref="U18:U25" si="16">P18+M18+J18</f>
        <v>447.5</v>
      </c>
      <c r="V18" s="141">
        <f t="shared" ref="V18:V25" si="17">(K18+N18+Q18)/3</f>
        <v>67.803030303030297</v>
      </c>
      <c r="W18" s="144"/>
    </row>
    <row r="19" spans="1:25" s="128" customFormat="1" ht="35.25" customHeight="1" x14ac:dyDescent="0.15">
      <c r="A19" s="148">
        <f t="shared" si="9"/>
        <v>2</v>
      </c>
      <c r="B19" s="145" t="s">
        <v>110</v>
      </c>
      <c r="C19" s="87" t="s">
        <v>111</v>
      </c>
      <c r="D19" s="146"/>
      <c r="E19" s="150" t="s">
        <v>112</v>
      </c>
      <c r="F19" s="69" t="s">
        <v>113</v>
      </c>
      <c r="G19" s="70" t="s">
        <v>88</v>
      </c>
      <c r="H19" s="79" t="s">
        <v>8</v>
      </c>
      <c r="I19" s="152"/>
      <c r="J19" s="153">
        <v>149</v>
      </c>
      <c r="K19" s="154">
        <f t="shared" si="10"/>
        <v>67.72727272727272</v>
      </c>
      <c r="L19" s="155">
        <f t="shared" si="11"/>
        <v>3</v>
      </c>
      <c r="M19" s="153">
        <v>143.5</v>
      </c>
      <c r="N19" s="154">
        <f t="shared" si="12"/>
        <v>65.22727272727272</v>
      </c>
      <c r="O19" s="155">
        <f t="shared" si="13"/>
        <v>3</v>
      </c>
      <c r="P19" s="153">
        <v>140.5</v>
      </c>
      <c r="Q19" s="154">
        <f t="shared" si="14"/>
        <v>63.86363636363636</v>
      </c>
      <c r="R19" s="155">
        <f t="shared" si="15"/>
        <v>2</v>
      </c>
      <c r="S19" s="155"/>
      <c r="T19" s="155"/>
      <c r="U19" s="156">
        <f t="shared" si="16"/>
        <v>433</v>
      </c>
      <c r="V19" s="154">
        <f t="shared" si="17"/>
        <v>65.606060606060609</v>
      </c>
      <c r="W19" s="147"/>
    </row>
    <row r="20" spans="1:25" s="128" customFormat="1" ht="35.25" customHeight="1" x14ac:dyDescent="0.15">
      <c r="A20" s="148">
        <f t="shared" si="9"/>
        <v>3</v>
      </c>
      <c r="B20" s="150" t="s">
        <v>114</v>
      </c>
      <c r="C20" s="78" t="s">
        <v>115</v>
      </c>
      <c r="D20" s="146" t="s">
        <v>108</v>
      </c>
      <c r="E20" s="68" t="s">
        <v>116</v>
      </c>
      <c r="F20" s="81"/>
      <c r="G20" s="91"/>
      <c r="H20" s="91" t="s">
        <v>117</v>
      </c>
      <c r="I20" s="152"/>
      <c r="J20" s="153">
        <v>151</v>
      </c>
      <c r="K20" s="154">
        <f t="shared" si="10"/>
        <v>68.636363636363626</v>
      </c>
      <c r="L20" s="155">
        <f t="shared" si="11"/>
        <v>2</v>
      </c>
      <c r="M20" s="153">
        <v>145</v>
      </c>
      <c r="N20" s="154">
        <f t="shared" si="12"/>
        <v>65.909090909090907</v>
      </c>
      <c r="O20" s="155">
        <f t="shared" si="13"/>
        <v>2</v>
      </c>
      <c r="P20" s="153">
        <v>136</v>
      </c>
      <c r="Q20" s="154">
        <f t="shared" si="14"/>
        <v>61.818181818181813</v>
      </c>
      <c r="R20" s="155">
        <f t="shared" si="15"/>
        <v>6</v>
      </c>
      <c r="S20" s="155"/>
      <c r="T20" s="155"/>
      <c r="U20" s="156">
        <f t="shared" si="16"/>
        <v>432</v>
      </c>
      <c r="V20" s="154">
        <f t="shared" si="17"/>
        <v>65.454545454545453</v>
      </c>
      <c r="W20" s="147"/>
    </row>
    <row r="21" spans="1:25" s="128" customFormat="1" ht="35.25" customHeight="1" x14ac:dyDescent="0.15">
      <c r="A21" s="148">
        <f t="shared" si="9"/>
        <v>4</v>
      </c>
      <c r="B21" s="68" t="s">
        <v>118</v>
      </c>
      <c r="C21" s="87" t="s">
        <v>119</v>
      </c>
      <c r="D21" s="83"/>
      <c r="E21" s="145" t="s">
        <v>120</v>
      </c>
      <c r="F21" s="93"/>
      <c r="G21" s="71" t="s">
        <v>88</v>
      </c>
      <c r="H21" s="71" t="s">
        <v>121</v>
      </c>
      <c r="I21" s="152"/>
      <c r="J21" s="153">
        <v>138.5</v>
      </c>
      <c r="K21" s="154">
        <f t="shared" si="10"/>
        <v>62.954545454545446</v>
      </c>
      <c r="L21" s="155">
        <f t="shared" si="11"/>
        <v>6</v>
      </c>
      <c r="M21" s="153">
        <v>141.5</v>
      </c>
      <c r="N21" s="154">
        <f t="shared" si="12"/>
        <v>64.318181818181813</v>
      </c>
      <c r="O21" s="155">
        <f t="shared" si="13"/>
        <v>4</v>
      </c>
      <c r="P21" s="153">
        <v>140.5</v>
      </c>
      <c r="Q21" s="154">
        <f t="shared" si="14"/>
        <v>63.86363636363636</v>
      </c>
      <c r="R21" s="155">
        <f t="shared" si="15"/>
        <v>2</v>
      </c>
      <c r="S21" s="155"/>
      <c r="T21" s="155"/>
      <c r="U21" s="156">
        <f t="shared" si="16"/>
        <v>420.5</v>
      </c>
      <c r="V21" s="154">
        <f t="shared" si="17"/>
        <v>63.712121212121211</v>
      </c>
      <c r="W21" s="147"/>
    </row>
    <row r="22" spans="1:25" s="128" customFormat="1" ht="35.25" customHeight="1" x14ac:dyDescent="0.15">
      <c r="A22" s="148">
        <f t="shared" si="9"/>
        <v>5</v>
      </c>
      <c r="B22" s="175" t="s">
        <v>122</v>
      </c>
      <c r="C22" s="87"/>
      <c r="D22" s="176" t="s">
        <v>108</v>
      </c>
      <c r="E22" s="68" t="s">
        <v>123</v>
      </c>
      <c r="F22" s="69" t="s">
        <v>124</v>
      </c>
      <c r="G22" s="177" t="s">
        <v>125</v>
      </c>
      <c r="H22" s="71" t="s">
        <v>8</v>
      </c>
      <c r="I22" s="152"/>
      <c r="J22" s="153">
        <v>146</v>
      </c>
      <c r="K22" s="154">
        <f t="shared" si="10"/>
        <v>66.36363636363636</v>
      </c>
      <c r="L22" s="155">
        <f t="shared" si="11"/>
        <v>4</v>
      </c>
      <c r="M22" s="153">
        <v>140</v>
      </c>
      <c r="N22" s="154">
        <f t="shared" si="12"/>
        <v>63.636363636363633</v>
      </c>
      <c r="O22" s="155">
        <f t="shared" si="13"/>
        <v>6</v>
      </c>
      <c r="P22" s="153">
        <v>134</v>
      </c>
      <c r="Q22" s="154">
        <f t="shared" si="14"/>
        <v>60.909090909090907</v>
      </c>
      <c r="R22" s="155">
        <f t="shared" si="15"/>
        <v>7</v>
      </c>
      <c r="S22" s="155"/>
      <c r="T22" s="155"/>
      <c r="U22" s="156">
        <f t="shared" si="16"/>
        <v>420</v>
      </c>
      <c r="V22" s="154">
        <f t="shared" si="17"/>
        <v>63.636363636363633</v>
      </c>
      <c r="W22" s="147"/>
    </row>
    <row r="23" spans="1:25" s="128" customFormat="1" ht="35.25" customHeight="1" x14ac:dyDescent="0.15">
      <c r="A23" s="148">
        <f t="shared" si="9"/>
        <v>6</v>
      </c>
      <c r="B23" s="65" t="s">
        <v>126</v>
      </c>
      <c r="C23" s="87" t="s">
        <v>127</v>
      </c>
      <c r="D23" s="79" t="s">
        <v>128</v>
      </c>
      <c r="E23" s="80" t="s">
        <v>129</v>
      </c>
      <c r="F23" s="81"/>
      <c r="G23" s="71"/>
      <c r="H23" s="79" t="s">
        <v>8</v>
      </c>
      <c r="I23" s="152"/>
      <c r="J23" s="153">
        <v>136</v>
      </c>
      <c r="K23" s="154">
        <f t="shared" si="10"/>
        <v>61.818181818181813</v>
      </c>
      <c r="L23" s="155">
        <f t="shared" si="11"/>
        <v>7</v>
      </c>
      <c r="M23" s="153">
        <v>141</v>
      </c>
      <c r="N23" s="154">
        <f t="shared" si="12"/>
        <v>64.090909090909079</v>
      </c>
      <c r="O23" s="155">
        <f t="shared" si="13"/>
        <v>5</v>
      </c>
      <c r="P23" s="153">
        <v>140</v>
      </c>
      <c r="Q23" s="154">
        <f t="shared" si="14"/>
        <v>63.636363636363633</v>
      </c>
      <c r="R23" s="155">
        <f t="shared" si="15"/>
        <v>4</v>
      </c>
      <c r="S23" s="155"/>
      <c r="T23" s="155"/>
      <c r="U23" s="156">
        <f t="shared" si="16"/>
        <v>417</v>
      </c>
      <c r="V23" s="154">
        <f t="shared" si="17"/>
        <v>63.18181818181818</v>
      </c>
      <c r="W23" s="147"/>
    </row>
    <row r="24" spans="1:25" s="128" customFormat="1" ht="35.25" customHeight="1" x14ac:dyDescent="0.2">
      <c r="A24" s="148">
        <f t="shared" si="9"/>
        <v>7</v>
      </c>
      <c r="B24" s="68" t="s">
        <v>130</v>
      </c>
      <c r="C24" s="178"/>
      <c r="D24" s="178"/>
      <c r="E24" s="150" t="s">
        <v>131</v>
      </c>
      <c r="F24" s="81" t="s">
        <v>132</v>
      </c>
      <c r="G24" s="178" t="s">
        <v>133</v>
      </c>
      <c r="H24" s="179" t="s">
        <v>98</v>
      </c>
      <c r="I24" s="152"/>
      <c r="J24" s="153">
        <v>141.5</v>
      </c>
      <c r="K24" s="154">
        <f t="shared" si="10"/>
        <v>64.318181818181813</v>
      </c>
      <c r="L24" s="155">
        <f t="shared" si="11"/>
        <v>5</v>
      </c>
      <c r="M24" s="153">
        <v>129.5</v>
      </c>
      <c r="N24" s="154">
        <f t="shared" si="12"/>
        <v>58.86363636363636</v>
      </c>
      <c r="O24" s="155">
        <f t="shared" si="13"/>
        <v>8</v>
      </c>
      <c r="P24" s="153">
        <v>136.5</v>
      </c>
      <c r="Q24" s="154">
        <f t="shared" si="14"/>
        <v>62.04545454545454</v>
      </c>
      <c r="R24" s="155">
        <f t="shared" si="15"/>
        <v>5</v>
      </c>
      <c r="S24" s="155"/>
      <c r="T24" s="155"/>
      <c r="U24" s="156">
        <f t="shared" si="16"/>
        <v>407.5</v>
      </c>
      <c r="V24" s="154">
        <f t="shared" si="17"/>
        <v>61.742424242424242</v>
      </c>
      <c r="W24" s="147"/>
    </row>
    <row r="25" spans="1:25" s="128" customFormat="1" ht="35.25" customHeight="1" x14ac:dyDescent="0.15">
      <c r="A25" s="148">
        <f t="shared" si="9"/>
        <v>8</v>
      </c>
      <c r="B25" s="86" t="s">
        <v>134</v>
      </c>
      <c r="C25" s="87"/>
      <c r="D25" s="88"/>
      <c r="E25" s="180" t="s">
        <v>135</v>
      </c>
      <c r="F25" s="89" t="s">
        <v>136</v>
      </c>
      <c r="G25" s="90" t="s">
        <v>137</v>
      </c>
      <c r="H25" s="91" t="s">
        <v>8</v>
      </c>
      <c r="I25" s="152"/>
      <c r="J25" s="153">
        <v>135.5</v>
      </c>
      <c r="K25" s="154">
        <f t="shared" si="10"/>
        <v>61.590909090909086</v>
      </c>
      <c r="L25" s="155">
        <f t="shared" si="11"/>
        <v>8</v>
      </c>
      <c r="M25" s="153">
        <v>138.5</v>
      </c>
      <c r="N25" s="154">
        <f t="shared" si="12"/>
        <v>62.954545454545446</v>
      </c>
      <c r="O25" s="155">
        <f t="shared" si="13"/>
        <v>7</v>
      </c>
      <c r="P25" s="153">
        <v>132</v>
      </c>
      <c r="Q25" s="154">
        <f t="shared" si="14"/>
        <v>59.999999999999993</v>
      </c>
      <c r="R25" s="155">
        <f t="shared" si="15"/>
        <v>8</v>
      </c>
      <c r="S25" s="155"/>
      <c r="T25" s="155"/>
      <c r="U25" s="156">
        <f t="shared" si="16"/>
        <v>406</v>
      </c>
      <c r="V25" s="154">
        <f t="shared" si="17"/>
        <v>61.515151515151508</v>
      </c>
      <c r="W25" s="147"/>
    </row>
    <row r="26" spans="1:25" s="133" customFormat="1" ht="36.75" customHeight="1" x14ac:dyDescent="0.2">
      <c r="A26" s="436" t="s">
        <v>138</v>
      </c>
      <c r="B26" s="436"/>
      <c r="C26" s="436"/>
      <c r="D26" s="436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</row>
    <row r="27" spans="1:25" s="27" customFormat="1" ht="36" customHeight="1" x14ac:dyDescent="0.15">
      <c r="A27" s="158"/>
      <c r="B27" s="181" t="s">
        <v>103</v>
      </c>
      <c r="C27" s="160" t="s">
        <v>104</v>
      </c>
      <c r="D27" s="182"/>
      <c r="E27" s="183" t="s">
        <v>79</v>
      </c>
      <c r="F27" s="184" t="s">
        <v>80</v>
      </c>
      <c r="G27" s="185" t="s">
        <v>81</v>
      </c>
      <c r="H27" s="186" t="s">
        <v>8</v>
      </c>
      <c r="I27" s="166"/>
      <c r="J27" s="167">
        <v>157.5</v>
      </c>
      <c r="K27" s="168">
        <f>J27/2.6</f>
        <v>60.576923076923073</v>
      </c>
      <c r="L27" s="169"/>
      <c r="M27" s="167">
        <v>153.5</v>
      </c>
      <c r="N27" s="168">
        <f>M27/2.6</f>
        <v>59.038461538461533</v>
      </c>
      <c r="O27" s="169"/>
      <c r="P27" s="167">
        <v>150</v>
      </c>
      <c r="Q27" s="168">
        <f>P27/2.6</f>
        <v>57.692307692307693</v>
      </c>
      <c r="R27" s="169"/>
      <c r="S27" s="169"/>
      <c r="T27" s="169"/>
      <c r="U27" s="170">
        <f>P27+M27+J27</f>
        <v>461</v>
      </c>
      <c r="V27" s="168">
        <f>(K27+N27+Q27)/3</f>
        <v>59.102564102564109</v>
      </c>
      <c r="W27" s="187"/>
      <c r="Y27" s="188"/>
    </row>
    <row r="28" spans="1:25" s="133" customFormat="1" ht="36.75" customHeight="1" x14ac:dyDescent="0.2">
      <c r="A28" s="435" t="s">
        <v>139</v>
      </c>
      <c r="B28" s="435"/>
      <c r="C28" s="435"/>
      <c r="D28" s="435"/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</row>
    <row r="29" spans="1:25" s="27" customFormat="1" ht="36" customHeight="1" x14ac:dyDescent="0.15">
      <c r="A29" s="134">
        <f>RANK(V29,V29:V30)</f>
        <v>1</v>
      </c>
      <c r="B29" s="189" t="s">
        <v>77</v>
      </c>
      <c r="C29" s="135" t="s">
        <v>78</v>
      </c>
      <c r="D29" s="174">
        <v>1</v>
      </c>
      <c r="E29" s="190" t="s">
        <v>140</v>
      </c>
      <c r="F29" s="191" t="s">
        <v>141</v>
      </c>
      <c r="G29" s="192" t="s">
        <v>142</v>
      </c>
      <c r="H29" s="34" t="s">
        <v>8</v>
      </c>
      <c r="I29" s="139"/>
      <c r="J29" s="140">
        <v>181</v>
      </c>
      <c r="K29" s="141">
        <f>J29/2.6</f>
        <v>69.615384615384613</v>
      </c>
      <c r="L29" s="142">
        <f>RANK(K29,K29:K30,0)</f>
        <v>1</v>
      </c>
      <c r="M29" s="140">
        <v>176</v>
      </c>
      <c r="N29" s="141">
        <f>M29/2.6</f>
        <v>67.692307692307693</v>
      </c>
      <c r="O29" s="142">
        <f>RANK(N29,N29:N30,0)</f>
        <v>1</v>
      </c>
      <c r="P29" s="140">
        <v>171</v>
      </c>
      <c r="Q29" s="141">
        <f>P29/2.6</f>
        <v>65.769230769230774</v>
      </c>
      <c r="R29" s="142">
        <f>RANK(Q29,Q29:Q30,0)</f>
        <v>1</v>
      </c>
      <c r="S29" s="142"/>
      <c r="T29" s="142"/>
      <c r="U29" s="143">
        <f>P29+M29+J29</f>
        <v>528</v>
      </c>
      <c r="V29" s="141">
        <f>(K29+N29+Q29)/3</f>
        <v>67.692307692307693</v>
      </c>
      <c r="W29" s="193"/>
      <c r="Y29" s="188"/>
    </row>
    <row r="30" spans="1:25" s="27" customFormat="1" ht="36" customHeight="1" x14ac:dyDescent="0.15">
      <c r="A30" s="158">
        <f>RANK(V30,V29:V30)</f>
        <v>2</v>
      </c>
      <c r="B30" s="183" t="s">
        <v>96</v>
      </c>
      <c r="C30" s="160"/>
      <c r="D30" s="194">
        <v>3</v>
      </c>
      <c r="E30" s="195" t="s">
        <v>97</v>
      </c>
      <c r="F30" s="196"/>
      <c r="G30" s="197"/>
      <c r="H30" s="198" t="s">
        <v>98</v>
      </c>
      <c r="I30" s="166"/>
      <c r="J30" s="167">
        <v>160.5</v>
      </c>
      <c r="K30" s="168">
        <f>J30/2.6</f>
        <v>61.730769230769226</v>
      </c>
      <c r="L30" s="169">
        <f>RANK(K30,K30:K36,0)</f>
        <v>2</v>
      </c>
      <c r="M30" s="167">
        <v>153</v>
      </c>
      <c r="N30" s="168">
        <f>M30/2.6</f>
        <v>58.846153846153847</v>
      </c>
      <c r="O30" s="169">
        <f>RANK(N30,N30:N36,0)</f>
        <v>2</v>
      </c>
      <c r="P30" s="167">
        <v>163</v>
      </c>
      <c r="Q30" s="168">
        <f>P30/2.6</f>
        <v>62.692307692307693</v>
      </c>
      <c r="R30" s="169">
        <f>RANK(Q30,Q30:Q36,0)</f>
        <v>2</v>
      </c>
      <c r="S30" s="169"/>
      <c r="T30" s="169"/>
      <c r="U30" s="170">
        <f>P30+M30+J30</f>
        <v>476.5</v>
      </c>
      <c r="V30" s="168">
        <f>(K30+N30+Q30)/3</f>
        <v>61.089743589743591</v>
      </c>
      <c r="W30" s="187"/>
      <c r="Y30" s="188"/>
    </row>
    <row r="31" spans="1:25" s="27" customFormat="1" ht="41.25" customHeight="1" x14ac:dyDescent="0.15">
      <c r="A31" s="437" t="s">
        <v>143</v>
      </c>
      <c r="B31" s="437"/>
      <c r="C31" s="437"/>
      <c r="D31" s="437"/>
      <c r="E31" s="437"/>
      <c r="F31" s="437"/>
      <c r="G31" s="437"/>
      <c r="H31" s="437"/>
      <c r="I31" s="437"/>
      <c r="J31" s="437"/>
      <c r="K31" s="437">
        <f>J31/3.2</f>
        <v>0</v>
      </c>
      <c r="L31" s="437" t="e">
        <f>RANK(K31,'[1]МЕ 1.3'!$K$18:$K$19,0)</f>
        <v>#N/A</v>
      </c>
      <c r="M31" s="437"/>
      <c r="N31" s="437">
        <f>M31/3.2</f>
        <v>0</v>
      </c>
      <c r="O31" s="437" t="e">
        <f>RANK(N31,'[1]МЕ 1.3'!$N$18:$N$19,0)</f>
        <v>#N/A</v>
      </c>
      <c r="P31" s="437"/>
      <c r="Q31" s="437">
        <f>P31/3.2</f>
        <v>0</v>
      </c>
      <c r="R31" s="437" t="e">
        <f>RANK(Q31,'[1]МЕ 1.3'!$Q$18:$Q$19,0)</f>
        <v>#N/A</v>
      </c>
      <c r="S31" s="437"/>
      <c r="T31" s="437">
        <f>P31+M31+J31</f>
        <v>0</v>
      </c>
      <c r="U31" s="437"/>
      <c r="V31" s="437"/>
      <c r="W31" s="437"/>
      <c r="Y31" s="188"/>
    </row>
    <row r="32" spans="1:25" s="27" customFormat="1" ht="36" customHeight="1" x14ac:dyDescent="0.15">
      <c r="A32" s="134">
        <f>RANK(V32,$V$32:$V$32)</f>
        <v>1</v>
      </c>
      <c r="B32" s="29" t="s">
        <v>144</v>
      </c>
      <c r="C32" s="135"/>
      <c r="D32" s="136"/>
      <c r="E32" s="473" t="s">
        <v>229</v>
      </c>
      <c r="F32" s="33"/>
      <c r="G32" s="137" t="s">
        <v>88</v>
      </c>
      <c r="H32" s="138" t="s">
        <v>8</v>
      </c>
      <c r="I32" s="139"/>
      <c r="J32" s="140">
        <v>131.5</v>
      </c>
      <c r="K32" s="141">
        <f>J32/1.9</f>
        <v>69.21052631578948</v>
      </c>
      <c r="L32" s="142">
        <f>RANK(K32,$K$32:$K$32,0)</f>
        <v>1</v>
      </c>
      <c r="M32" s="140">
        <v>124</v>
      </c>
      <c r="N32" s="141">
        <f>M32/1.9</f>
        <v>65.26315789473685</v>
      </c>
      <c r="O32" s="142">
        <f>RANK(N32,$N$32:$N$32,0)</f>
        <v>1</v>
      </c>
      <c r="P32" s="140">
        <v>127.5</v>
      </c>
      <c r="Q32" s="141">
        <f>P32/1.9</f>
        <v>67.10526315789474</v>
      </c>
      <c r="R32" s="142">
        <f>RANK(Q32,$Q$32:$Q$32,0)</f>
        <v>1</v>
      </c>
      <c r="S32" s="142"/>
      <c r="T32" s="199"/>
      <c r="U32" s="143">
        <f>P32+M32+J32</f>
        <v>383</v>
      </c>
      <c r="V32" s="141">
        <f>(K32+N32+Q32)/3</f>
        <v>67.192982456140356</v>
      </c>
      <c r="W32" s="193"/>
      <c r="Y32" s="188"/>
    </row>
    <row r="33" spans="1:23" s="201" customFormat="1" ht="42" customHeight="1" x14ac:dyDescent="0.25">
      <c r="A33" s="40" t="s">
        <v>32</v>
      </c>
      <c r="B33" s="41"/>
      <c r="C33" s="41"/>
      <c r="D33" s="200"/>
      <c r="E33" s="95"/>
      <c r="F33" s="41"/>
      <c r="G33" s="41"/>
      <c r="H33" s="42" t="s">
        <v>33</v>
      </c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V33" s="203"/>
    </row>
    <row r="34" spans="1:23" s="201" customFormat="1" ht="42" customHeight="1" x14ac:dyDescent="0.25">
      <c r="A34" s="40" t="s">
        <v>34</v>
      </c>
      <c r="B34" s="41"/>
      <c r="C34" s="41"/>
      <c r="D34" s="200"/>
      <c r="E34" s="95"/>
      <c r="F34" s="41"/>
      <c r="G34" s="41"/>
      <c r="H34" s="43" t="s">
        <v>35</v>
      </c>
      <c r="R34" s="202"/>
      <c r="V34" s="203"/>
    </row>
    <row r="35" spans="1:23" s="205" customFormat="1" ht="39" customHeight="1" x14ac:dyDescent="0.2">
      <c r="A35" s="204"/>
      <c r="C35" s="206"/>
      <c r="D35" s="207"/>
      <c r="F35" s="206"/>
      <c r="G35" s="206"/>
      <c r="H35" s="208"/>
      <c r="I35" s="208"/>
      <c r="J35" s="209"/>
      <c r="L35" s="210"/>
      <c r="M35" s="211"/>
      <c r="N35" s="212"/>
      <c r="O35" s="210"/>
      <c r="P35" s="211"/>
      <c r="Q35" s="212"/>
      <c r="R35" s="210"/>
      <c r="S35" s="210"/>
      <c r="T35" s="210"/>
      <c r="U35" s="210"/>
      <c r="V35" s="210"/>
      <c r="W35" s="210"/>
    </row>
    <row r="36" spans="1:23" x14ac:dyDescent="0.2">
      <c r="V36" s="213"/>
    </row>
  </sheetData>
  <sheetProtection selectLockedCells="1" selectUnlockedCells="1"/>
  <mergeCells count="28">
    <mergeCell ref="A17:W17"/>
    <mergeCell ref="A26:W26"/>
    <mergeCell ref="A28:W28"/>
    <mergeCell ref="A31:W31"/>
    <mergeCell ref="T7:T8"/>
    <mergeCell ref="U7:U8"/>
    <mergeCell ref="V7:V8"/>
    <mergeCell ref="W7:W8"/>
    <mergeCell ref="A9:W9"/>
    <mergeCell ref="A10:W10"/>
    <mergeCell ref="G7:G8"/>
    <mergeCell ref="H7:H8"/>
    <mergeCell ref="J7:L7"/>
    <mergeCell ref="M7:O7"/>
    <mergeCell ref="P7:R7"/>
    <mergeCell ref="S7:S8"/>
    <mergeCell ref="F7:F8"/>
    <mergeCell ref="A2:V2"/>
    <mergeCell ref="A3:V3"/>
    <mergeCell ref="A4:W4"/>
    <mergeCell ref="A5:V5"/>
    <mergeCell ref="A6:E6"/>
    <mergeCell ref="R6:V6"/>
    <mergeCell ref="A7:A8"/>
    <mergeCell ref="B7:B8"/>
    <mergeCell ref="C7:C8"/>
    <mergeCell ref="D7:D8"/>
    <mergeCell ref="E7:E8"/>
  </mergeCells>
  <printOptions horizontalCentered="1"/>
  <pageMargins left="0.23622047244094491" right="0.23622047244094491" top="0.23622047244094491" bottom="0.23622047244094491" header="0.31496062992125984" footer="0.31496062992125984"/>
  <pageSetup paperSize="9" scale="56" firstPageNumber="0" orientation="landscape" horizontalDpi="300" verticalDpi="300" r:id="rId1"/>
  <headerFooter alignWithMargins="0"/>
  <rowBreaks count="1" manualBreakCount="1">
    <brk id="34" max="2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F33"/>
  <sheetViews>
    <sheetView tabSelected="1" view="pageBreakPreview" topLeftCell="A2" zoomScale="70" zoomScaleNormal="70" zoomScaleSheetLayoutView="70" workbookViewId="0">
      <pane ySplit="7" topLeftCell="A9" activePane="bottomLeft" state="frozen"/>
      <selection activeCell="A5" sqref="A5:U5"/>
      <selection pane="bottomLeft" activeCell="A25" sqref="A25"/>
    </sheetView>
  </sheetViews>
  <sheetFormatPr defaultColWidth="10.6640625" defaultRowHeight="14.25" x14ac:dyDescent="0.2"/>
  <cols>
    <col min="1" max="1" width="6.1640625" style="332" customWidth="1"/>
    <col min="2" max="2" width="31" style="333" customWidth="1"/>
    <col min="3" max="3" width="10.6640625" style="332" hidden="1" customWidth="1"/>
    <col min="4" max="4" width="6.33203125" style="334" customWidth="1"/>
    <col min="5" max="5" width="54" style="335" customWidth="1"/>
    <col min="6" max="6" width="10.6640625" style="332" hidden="1" customWidth="1"/>
    <col min="7" max="7" width="10.6640625" style="334" hidden="1" customWidth="1"/>
    <col min="8" max="8" width="34.1640625" style="332" customWidth="1"/>
    <col min="9" max="9" width="10.6640625" style="332" hidden="1" customWidth="1"/>
    <col min="10" max="10" width="9.6640625" style="336" customWidth="1"/>
    <col min="11" max="11" width="13" style="337" customWidth="1"/>
    <col min="12" max="12" width="5.5" style="332" customWidth="1"/>
    <col min="13" max="13" width="9.1640625" style="336" customWidth="1"/>
    <col min="14" max="14" width="13" style="337" customWidth="1"/>
    <col min="15" max="15" width="5" style="332" customWidth="1"/>
    <col min="16" max="16" width="9.33203125" style="336" customWidth="1"/>
    <col min="17" max="17" width="13" style="337" customWidth="1"/>
    <col min="18" max="18" width="5.6640625" style="332" customWidth="1"/>
    <col min="19" max="19" width="4.83203125" style="332" customWidth="1"/>
    <col min="20" max="20" width="5.1640625" style="332" customWidth="1"/>
    <col min="21" max="21" width="10.1640625" style="332" customWidth="1"/>
    <col min="22" max="22" width="6.83203125" style="332" hidden="1" customWidth="1"/>
    <col min="23" max="23" width="14.6640625" style="337" customWidth="1"/>
    <col min="24" max="16384" width="10.6640625" style="332"/>
  </cols>
  <sheetData>
    <row r="1" spans="1:32" s="229" customFormat="1" hidden="1" x14ac:dyDescent="0.2">
      <c r="A1" s="218" t="s">
        <v>0</v>
      </c>
      <c r="B1" s="219"/>
      <c r="C1" s="218" t="s">
        <v>89</v>
      </c>
      <c r="D1" s="220"/>
      <c r="E1" s="221"/>
      <c r="F1" s="218" t="s">
        <v>90</v>
      </c>
      <c r="G1" s="222"/>
      <c r="H1" s="223"/>
      <c r="I1" s="223"/>
      <c r="J1" s="224"/>
      <c r="K1" s="225" t="s">
        <v>91</v>
      </c>
      <c r="L1" s="226"/>
      <c r="M1" s="224"/>
      <c r="N1" s="225" t="s">
        <v>1</v>
      </c>
      <c r="O1" s="226"/>
      <c r="P1" s="224"/>
      <c r="Q1" s="225" t="s">
        <v>2</v>
      </c>
      <c r="R1" s="226"/>
      <c r="S1" s="226"/>
      <c r="T1" s="226"/>
      <c r="U1" s="226"/>
      <c r="V1" s="226"/>
      <c r="W1" s="227" t="s">
        <v>3</v>
      </c>
      <c r="X1" s="228"/>
      <c r="Y1" s="228"/>
      <c r="Z1" s="228"/>
      <c r="AA1" s="228"/>
      <c r="AB1" s="228"/>
      <c r="AC1" s="228"/>
      <c r="AD1" s="228"/>
      <c r="AF1" s="228"/>
    </row>
    <row r="2" spans="1:32" s="230" customFormat="1" ht="38.25" customHeight="1" x14ac:dyDescent="0.2">
      <c r="A2" s="385" t="str">
        <f>'МП БП СП'!A1:W1</f>
        <v xml:space="preserve">ОТКРЫТЫЙ КУБОК КСК "РУССКИЙ АЛМАЗ" ПО ВЫЕЗДКЕ,7 ЭТАП 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</row>
    <row r="3" spans="1:32" s="231" customFormat="1" ht="27.75" hidden="1" customHeight="1" x14ac:dyDescent="0.2">
      <c r="A3" s="386" t="s">
        <v>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</row>
    <row r="4" spans="1:32" s="232" customFormat="1" ht="24" customHeight="1" x14ac:dyDescent="0.2">
      <c r="A4" s="446" t="s">
        <v>37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</row>
    <row r="5" spans="1:32" s="233" customFormat="1" ht="27.75" customHeight="1" x14ac:dyDescent="0.25">
      <c r="A5" s="447" t="s">
        <v>38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</row>
    <row r="6" spans="1:32" s="237" customFormat="1" ht="15" customHeight="1" x14ac:dyDescent="0.2">
      <c r="A6" s="448" t="s">
        <v>8</v>
      </c>
      <c r="B6" s="448"/>
      <c r="C6" s="448"/>
      <c r="D6" s="448"/>
      <c r="E6" s="448"/>
      <c r="F6" s="234"/>
      <c r="G6" s="234"/>
      <c r="H6" s="235"/>
      <c r="I6" s="235"/>
      <c r="J6" s="236"/>
      <c r="K6" s="236"/>
      <c r="L6" s="236"/>
      <c r="M6" s="236"/>
      <c r="N6" s="236"/>
      <c r="O6" s="236"/>
      <c r="P6" s="236"/>
      <c r="Q6" s="236"/>
      <c r="S6" s="238"/>
      <c r="T6" s="238"/>
      <c r="U6" s="238"/>
      <c r="V6" s="238"/>
      <c r="W6" s="18" t="s">
        <v>9</v>
      </c>
    </row>
    <row r="7" spans="1:32" s="240" customFormat="1" ht="13.5" customHeight="1" x14ac:dyDescent="0.15">
      <c r="A7" s="454" t="s">
        <v>10</v>
      </c>
      <c r="B7" s="455" t="s">
        <v>145</v>
      </c>
      <c r="C7" s="456" t="s">
        <v>40</v>
      </c>
      <c r="D7" s="456" t="s">
        <v>12</v>
      </c>
      <c r="E7" s="450" t="s">
        <v>13</v>
      </c>
      <c r="F7" s="450" t="s">
        <v>42</v>
      </c>
      <c r="G7" s="450" t="s">
        <v>43</v>
      </c>
      <c r="H7" s="451" t="s">
        <v>44</v>
      </c>
      <c r="I7" s="239"/>
      <c r="J7" s="452" t="s">
        <v>45</v>
      </c>
      <c r="K7" s="452"/>
      <c r="L7" s="452"/>
      <c r="M7" s="453" t="s">
        <v>46</v>
      </c>
      <c r="N7" s="453"/>
      <c r="O7" s="453"/>
      <c r="P7" s="452" t="s">
        <v>47</v>
      </c>
      <c r="Q7" s="452"/>
      <c r="R7" s="452"/>
      <c r="S7" s="457" t="s">
        <v>48</v>
      </c>
      <c r="T7" s="457" t="s">
        <v>49</v>
      </c>
      <c r="U7" s="458" t="s">
        <v>50</v>
      </c>
      <c r="V7" s="458" t="s">
        <v>51</v>
      </c>
      <c r="W7" s="459" t="s">
        <v>52</v>
      </c>
    </row>
    <row r="8" spans="1:32" s="240" customFormat="1" ht="38.25" customHeight="1" x14ac:dyDescent="0.15">
      <c r="A8" s="454"/>
      <c r="B8" s="455"/>
      <c r="C8" s="456"/>
      <c r="D8" s="456"/>
      <c r="E8" s="450"/>
      <c r="F8" s="450"/>
      <c r="G8" s="450"/>
      <c r="H8" s="451"/>
      <c r="I8" s="239"/>
      <c r="J8" s="241" t="s">
        <v>54</v>
      </c>
      <c r="K8" s="242" t="s">
        <v>55</v>
      </c>
      <c r="L8" s="243" t="s">
        <v>56</v>
      </c>
      <c r="M8" s="241" t="s">
        <v>54</v>
      </c>
      <c r="N8" s="242" t="s">
        <v>55</v>
      </c>
      <c r="O8" s="243" t="s">
        <v>56</v>
      </c>
      <c r="P8" s="241" t="s">
        <v>54</v>
      </c>
      <c r="Q8" s="242" t="s">
        <v>55</v>
      </c>
      <c r="R8" s="243" t="s">
        <v>56</v>
      </c>
      <c r="S8" s="457"/>
      <c r="T8" s="457"/>
      <c r="U8" s="458"/>
      <c r="V8" s="458"/>
      <c r="W8" s="459"/>
    </row>
    <row r="9" spans="1:32" s="244" customFormat="1" ht="27" customHeight="1" x14ac:dyDescent="0.2">
      <c r="A9" s="449" t="s">
        <v>146</v>
      </c>
      <c r="B9" s="449"/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</row>
    <row r="10" spans="1:32" s="244" customFormat="1" ht="27" customHeight="1" x14ac:dyDescent="0.2">
      <c r="A10" s="449" t="s">
        <v>147</v>
      </c>
      <c r="B10" s="449"/>
      <c r="C10" s="449"/>
      <c r="D10" s="449"/>
      <c r="E10" s="449"/>
      <c r="F10" s="449"/>
      <c r="G10" s="449"/>
      <c r="H10" s="449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  <c r="T10" s="449"/>
      <c r="U10" s="449"/>
      <c r="V10" s="449"/>
      <c r="W10" s="449"/>
    </row>
    <row r="11" spans="1:32" s="255" customFormat="1" ht="27" customHeight="1" x14ac:dyDescent="0.15">
      <c r="A11" s="245">
        <f>RANK(W11,$W$11:$W$13)</f>
        <v>1</v>
      </c>
      <c r="B11" s="29" t="s">
        <v>83</v>
      </c>
      <c r="C11" s="173" t="s">
        <v>84</v>
      </c>
      <c r="D11" s="174" t="s">
        <v>85</v>
      </c>
      <c r="E11" s="246" t="s">
        <v>148</v>
      </c>
      <c r="F11" s="247" t="s">
        <v>149</v>
      </c>
      <c r="G11" s="34" t="s">
        <v>150</v>
      </c>
      <c r="H11" s="137" t="s">
        <v>8</v>
      </c>
      <c r="I11" s="248"/>
      <c r="J11" s="249">
        <v>201</v>
      </c>
      <c r="K11" s="250">
        <f>J11/3</f>
        <v>67</v>
      </c>
      <c r="L11" s="251">
        <f>RANK(K11,$K$11:$K$13,0)</f>
        <v>1</v>
      </c>
      <c r="M11" s="249">
        <v>198.5</v>
      </c>
      <c r="N11" s="250">
        <f>M11/3</f>
        <v>66.166666666666671</v>
      </c>
      <c r="O11" s="251">
        <f>RANK(N11,$N$11:$N$13,0)</f>
        <v>1</v>
      </c>
      <c r="P11" s="249">
        <v>195</v>
      </c>
      <c r="Q11" s="250">
        <f>P11/3</f>
        <v>65</v>
      </c>
      <c r="R11" s="251">
        <f>RANK(Q11,$Q$11:$Q$13,0)</f>
        <v>1</v>
      </c>
      <c r="S11" s="251"/>
      <c r="T11" s="251"/>
      <c r="U11" s="252">
        <f>P11+M11+J11</f>
        <v>594.5</v>
      </c>
      <c r="V11" s="253"/>
      <c r="W11" s="250">
        <f>(K11+N11+Q11)/3</f>
        <v>66.055555555555557</v>
      </c>
      <c r="X11" s="254"/>
      <c r="Y11" s="254"/>
      <c r="Z11" s="254"/>
      <c r="AA11" s="254"/>
      <c r="AB11" s="254"/>
      <c r="AC11" s="254"/>
      <c r="AD11" s="254"/>
      <c r="AE11" s="254"/>
      <c r="AF11" s="254"/>
    </row>
    <row r="12" spans="1:32" s="255" customFormat="1" ht="27" customHeight="1" x14ac:dyDescent="0.15">
      <c r="A12" s="256">
        <f>RANK(W12,$W$11:$W$13)</f>
        <v>2</v>
      </c>
      <c r="B12" s="145" t="s">
        <v>151</v>
      </c>
      <c r="C12" s="157"/>
      <c r="D12" s="146">
        <v>1</v>
      </c>
      <c r="E12" s="145" t="s">
        <v>152</v>
      </c>
      <c r="F12" s="69"/>
      <c r="G12" s="257"/>
      <c r="H12" s="71" t="s">
        <v>98</v>
      </c>
      <c r="I12" s="66"/>
      <c r="J12" s="258">
        <v>186</v>
      </c>
      <c r="K12" s="259">
        <f>J12/3</f>
        <v>62</v>
      </c>
      <c r="L12" s="260">
        <f>RANK(K12,$K$11:$K$13,0)</f>
        <v>2</v>
      </c>
      <c r="M12" s="258">
        <v>179</v>
      </c>
      <c r="N12" s="259">
        <f>M12/3</f>
        <v>59.666666666666664</v>
      </c>
      <c r="O12" s="260">
        <f>RANK(N12,$N$11:$N$13,0)</f>
        <v>2</v>
      </c>
      <c r="P12" s="258">
        <v>175</v>
      </c>
      <c r="Q12" s="259">
        <f>P12/3</f>
        <v>58.333333333333336</v>
      </c>
      <c r="R12" s="260">
        <f>RANK(Q12,$Q$11:$Q$13,0)</f>
        <v>3</v>
      </c>
      <c r="S12" s="260"/>
      <c r="T12" s="260"/>
      <c r="U12" s="261">
        <f>P12+M12+J12</f>
        <v>540</v>
      </c>
      <c r="V12" s="262"/>
      <c r="W12" s="259">
        <f>(K12+N12+Q12)/3</f>
        <v>60</v>
      </c>
      <c r="X12" s="254"/>
      <c r="Y12" s="254"/>
      <c r="Z12" s="254"/>
      <c r="AA12" s="254"/>
      <c r="AB12" s="254"/>
      <c r="AC12" s="254"/>
      <c r="AD12" s="254"/>
      <c r="AE12" s="254"/>
      <c r="AF12" s="254"/>
    </row>
    <row r="13" spans="1:32" s="255" customFormat="1" ht="27" customHeight="1" x14ac:dyDescent="0.15">
      <c r="A13" s="263">
        <f>RANK(W13,$W$11:$W$13)</f>
        <v>3</v>
      </c>
      <c r="B13" s="159" t="s">
        <v>66</v>
      </c>
      <c r="C13" s="264"/>
      <c r="D13" s="197" t="s">
        <v>57</v>
      </c>
      <c r="E13" s="265" t="s">
        <v>67</v>
      </c>
      <c r="F13" s="266" t="s">
        <v>68</v>
      </c>
      <c r="G13" s="267"/>
      <c r="H13" s="268" t="s">
        <v>69</v>
      </c>
      <c r="I13" s="269"/>
      <c r="J13" s="270">
        <v>179.5</v>
      </c>
      <c r="K13" s="271">
        <f>J13/3</f>
        <v>59.833333333333336</v>
      </c>
      <c r="L13" s="272">
        <f>RANK(K13,$K$11:$K$13,0)</f>
        <v>3</v>
      </c>
      <c r="M13" s="270">
        <v>177.5</v>
      </c>
      <c r="N13" s="271">
        <f>M13/3</f>
        <v>59.166666666666664</v>
      </c>
      <c r="O13" s="272">
        <f>RANK(N13,$N$11:$N$13,0)</f>
        <v>3</v>
      </c>
      <c r="P13" s="270">
        <v>181</v>
      </c>
      <c r="Q13" s="271">
        <f>P13/3</f>
        <v>60.333333333333336</v>
      </c>
      <c r="R13" s="272">
        <f>RANK(Q13,$Q$11:$Q$13,0)</f>
        <v>2</v>
      </c>
      <c r="S13" s="272"/>
      <c r="T13" s="272"/>
      <c r="U13" s="273">
        <f>P13+M13+J13</f>
        <v>538</v>
      </c>
      <c r="V13" s="274"/>
      <c r="W13" s="271">
        <f>(K13+N13+Q13)/3</f>
        <v>59.777777777777779</v>
      </c>
      <c r="X13" s="254"/>
      <c r="Y13" s="254"/>
      <c r="Z13" s="254"/>
      <c r="AA13" s="254"/>
      <c r="AB13" s="254"/>
      <c r="AC13" s="254"/>
      <c r="AD13" s="254"/>
      <c r="AE13" s="254"/>
      <c r="AF13" s="254"/>
    </row>
    <row r="14" spans="1:32" s="244" customFormat="1" ht="27" customHeight="1" x14ac:dyDescent="0.2">
      <c r="A14" s="449" t="s">
        <v>153</v>
      </c>
      <c r="B14" s="449"/>
      <c r="C14" s="449"/>
      <c r="D14" s="449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  <c r="U14" s="449"/>
      <c r="V14" s="449"/>
      <c r="W14" s="449"/>
    </row>
    <row r="15" spans="1:32" s="254" customFormat="1" ht="27" customHeight="1" x14ac:dyDescent="0.15">
      <c r="A15" s="275">
        <f>RANK(W15,$W$15:$W$18)</f>
        <v>1</v>
      </c>
      <c r="B15" s="29" t="s">
        <v>154</v>
      </c>
      <c r="C15" s="30" t="s">
        <v>155</v>
      </c>
      <c r="D15" s="137">
        <v>3</v>
      </c>
      <c r="E15" s="29" t="s">
        <v>156</v>
      </c>
      <c r="F15" s="276" t="s">
        <v>157</v>
      </c>
      <c r="G15" s="34" t="s">
        <v>158</v>
      </c>
      <c r="H15" s="34" t="s">
        <v>65</v>
      </c>
      <c r="I15" s="277"/>
      <c r="J15" s="278">
        <v>199.5</v>
      </c>
      <c r="K15" s="279">
        <f>J15/3</f>
        <v>66.5</v>
      </c>
      <c r="L15" s="280">
        <f>RANK(K15,$K$15:$K$18,0)</f>
        <v>1</v>
      </c>
      <c r="M15" s="278">
        <v>191</v>
      </c>
      <c r="N15" s="279">
        <f>M15/3</f>
        <v>63.666666666666664</v>
      </c>
      <c r="O15" s="280">
        <f>RANK(N15,$N$15:$N$18,0)</f>
        <v>1</v>
      </c>
      <c r="P15" s="278">
        <v>193.5</v>
      </c>
      <c r="Q15" s="279">
        <f>P15/3</f>
        <v>64.5</v>
      </c>
      <c r="R15" s="280">
        <f>RANK(Q15,$Q$15:$Q$18,0)</f>
        <v>1</v>
      </c>
      <c r="S15" s="280"/>
      <c r="T15" s="280"/>
      <c r="U15" s="281">
        <f>P15+M15+J15</f>
        <v>584</v>
      </c>
      <c r="V15" s="282"/>
      <c r="W15" s="279">
        <f>(K15+N15+Q15)/3</f>
        <v>64.888888888888886</v>
      </c>
      <c r="X15" s="27"/>
      <c r="Y15" s="27"/>
      <c r="Z15" s="27"/>
      <c r="AA15" s="27"/>
      <c r="AB15" s="27"/>
      <c r="AC15" s="27"/>
      <c r="AD15" s="27"/>
      <c r="AE15" s="27"/>
      <c r="AF15" s="27"/>
    </row>
    <row r="16" spans="1:32" s="254" customFormat="1" ht="27" customHeight="1" x14ac:dyDescent="0.15">
      <c r="A16" s="283">
        <f>RANK(W16,$W$15:$W$18)</f>
        <v>2</v>
      </c>
      <c r="B16" s="145" t="s">
        <v>159</v>
      </c>
      <c r="C16" s="87" t="s">
        <v>160</v>
      </c>
      <c r="D16" s="79"/>
      <c r="E16" s="68" t="s">
        <v>161</v>
      </c>
      <c r="F16" s="69" t="s">
        <v>162</v>
      </c>
      <c r="G16" s="71" t="s">
        <v>163</v>
      </c>
      <c r="H16" s="91" t="s">
        <v>8</v>
      </c>
      <c r="I16" s="284"/>
      <c r="J16" s="285">
        <v>192</v>
      </c>
      <c r="K16" s="286">
        <f>J16/3</f>
        <v>64</v>
      </c>
      <c r="L16" s="287">
        <f>RANK(K16,$K$15:$K$18,0)</f>
        <v>2</v>
      </c>
      <c r="M16" s="285">
        <v>187</v>
      </c>
      <c r="N16" s="286">
        <f>M16/3</f>
        <v>62.333333333333336</v>
      </c>
      <c r="O16" s="287">
        <f>RANK(N16,$N$15:$N$18,0)</f>
        <v>2</v>
      </c>
      <c r="P16" s="285">
        <v>183</v>
      </c>
      <c r="Q16" s="286">
        <f>P16/3</f>
        <v>61</v>
      </c>
      <c r="R16" s="287">
        <f>RANK(Q16,$Q$15:$Q$18,0)</f>
        <v>2</v>
      </c>
      <c r="S16" s="287"/>
      <c r="T16" s="287"/>
      <c r="U16" s="288">
        <f>P16+M16+J16</f>
        <v>562</v>
      </c>
      <c r="V16" s="289"/>
      <c r="W16" s="286">
        <f>(K16+N16+Q16)/3</f>
        <v>62.44444444444445</v>
      </c>
      <c r="X16" s="27"/>
      <c r="Y16" s="27"/>
      <c r="Z16" s="27"/>
      <c r="AA16" s="27"/>
      <c r="AB16" s="27"/>
      <c r="AC16" s="27"/>
      <c r="AD16" s="27"/>
      <c r="AE16" s="27"/>
      <c r="AF16" s="27"/>
    </row>
    <row r="17" spans="1:32" s="254" customFormat="1" ht="27" customHeight="1" x14ac:dyDescent="0.15">
      <c r="A17" s="283">
        <f>RANK(W17,$W$15:$W$18)</f>
        <v>3</v>
      </c>
      <c r="B17" s="145" t="s">
        <v>164</v>
      </c>
      <c r="C17" s="87" t="s">
        <v>165</v>
      </c>
      <c r="D17" s="146" t="s">
        <v>128</v>
      </c>
      <c r="E17" s="145" t="s">
        <v>166</v>
      </c>
      <c r="F17" s="69"/>
      <c r="G17" s="79" t="s">
        <v>88</v>
      </c>
      <c r="H17" s="71" t="s">
        <v>8</v>
      </c>
      <c r="I17" s="284"/>
      <c r="J17" s="285">
        <v>184.5</v>
      </c>
      <c r="K17" s="286">
        <f>J17/3</f>
        <v>61.5</v>
      </c>
      <c r="L17" s="287">
        <f>RANK(K17,$K$15:$K$18,0)</f>
        <v>3</v>
      </c>
      <c r="M17" s="285">
        <v>178</v>
      </c>
      <c r="N17" s="286">
        <f>M17/3</f>
        <v>59.333333333333336</v>
      </c>
      <c r="O17" s="287">
        <f>RANK(N17,$N$15:$N$18,0)</f>
        <v>3</v>
      </c>
      <c r="P17" s="285">
        <v>175</v>
      </c>
      <c r="Q17" s="286">
        <f>P17/3</f>
        <v>58.333333333333336</v>
      </c>
      <c r="R17" s="287">
        <f>RANK(Q17,$Q$15:$Q$18,0)</f>
        <v>3</v>
      </c>
      <c r="S17" s="287"/>
      <c r="T17" s="287"/>
      <c r="U17" s="288">
        <f>P17+M17+J17</f>
        <v>537.5</v>
      </c>
      <c r="V17" s="289"/>
      <c r="W17" s="286">
        <f>(K17+N17+Q17)/3</f>
        <v>59.722222222222229</v>
      </c>
      <c r="X17" s="27"/>
      <c r="Y17" s="27"/>
      <c r="Z17" s="27"/>
      <c r="AA17" s="27"/>
      <c r="AB17" s="27"/>
      <c r="AC17" s="27"/>
      <c r="AD17" s="27"/>
      <c r="AE17" s="27"/>
      <c r="AF17" s="27"/>
    </row>
    <row r="18" spans="1:32" s="254" customFormat="1" ht="27" customHeight="1" x14ac:dyDescent="0.15">
      <c r="A18" s="290">
        <f>RANK(W18,$W$15:$W$18)</f>
        <v>4</v>
      </c>
      <c r="B18" s="183" t="s">
        <v>167</v>
      </c>
      <c r="C18" s="291"/>
      <c r="D18" s="182"/>
      <c r="E18" s="162" t="s">
        <v>168</v>
      </c>
      <c r="F18" s="292" t="s">
        <v>169</v>
      </c>
      <c r="G18" s="186"/>
      <c r="H18" s="293" t="s">
        <v>170</v>
      </c>
      <c r="I18" s="294"/>
      <c r="J18" s="295">
        <v>180.5</v>
      </c>
      <c r="K18" s="296">
        <f>J18/3-0.5</f>
        <v>59.666666666666664</v>
      </c>
      <c r="L18" s="297">
        <f>RANK(K18,$K$15:$K$18,0)</f>
        <v>4</v>
      </c>
      <c r="M18" s="295">
        <v>159</v>
      </c>
      <c r="N18" s="296">
        <f>M18/3-0.5</f>
        <v>52.5</v>
      </c>
      <c r="O18" s="297">
        <f>RANK(N18,$N$15:$N$18,0)</f>
        <v>4</v>
      </c>
      <c r="P18" s="295">
        <v>161</v>
      </c>
      <c r="Q18" s="296">
        <f>P18/3-0.5</f>
        <v>53.166666666666664</v>
      </c>
      <c r="R18" s="297">
        <f>RANK(Q18,$Q$15:$Q$18,0)</f>
        <v>4</v>
      </c>
      <c r="S18" s="297">
        <v>1</v>
      </c>
      <c r="T18" s="297"/>
      <c r="U18" s="298">
        <f>P18+M18+J18</f>
        <v>500.5</v>
      </c>
      <c r="V18" s="299"/>
      <c r="W18" s="296">
        <f>(K18+N18+Q18)/3</f>
        <v>55.111111111111107</v>
      </c>
      <c r="X18" s="27"/>
      <c r="Y18" s="27"/>
      <c r="Z18" s="27"/>
      <c r="AA18" s="27"/>
      <c r="AB18" s="27"/>
      <c r="AC18" s="27"/>
      <c r="AD18" s="27"/>
      <c r="AE18" s="27"/>
      <c r="AF18" s="27"/>
    </row>
    <row r="19" spans="1:32" s="244" customFormat="1" ht="27" customHeight="1" x14ac:dyDescent="0.2">
      <c r="A19" s="449" t="s">
        <v>171</v>
      </c>
      <c r="B19" s="449"/>
      <c r="C19" s="449"/>
      <c r="D19" s="449"/>
      <c r="E19" s="449"/>
      <c r="F19" s="449"/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  <c r="U19" s="449"/>
      <c r="V19" s="449"/>
      <c r="W19" s="449"/>
    </row>
    <row r="20" spans="1:32" s="254" customFormat="1" ht="27" customHeight="1" x14ac:dyDescent="0.15">
      <c r="A20" s="245">
        <f>RANK(W20,$W$20:$W$23)</f>
        <v>1</v>
      </c>
      <c r="B20" s="300" t="s">
        <v>172</v>
      </c>
      <c r="C20" s="135" t="s">
        <v>173</v>
      </c>
      <c r="D20" s="174"/>
      <c r="E20" s="172" t="s">
        <v>174</v>
      </c>
      <c r="F20" s="301" t="s">
        <v>175</v>
      </c>
      <c r="G20" s="302" t="s">
        <v>176</v>
      </c>
      <c r="H20" s="302" t="s">
        <v>8</v>
      </c>
      <c r="I20" s="248"/>
      <c r="J20" s="249">
        <v>196.5</v>
      </c>
      <c r="K20" s="250">
        <f>J20/3</f>
        <v>65.5</v>
      </c>
      <c r="L20" s="303">
        <f>RANK(K20,$K$20:$K$23,0)</f>
        <v>1</v>
      </c>
      <c r="M20" s="304">
        <v>188.5</v>
      </c>
      <c r="N20" s="305">
        <f>M20/3</f>
        <v>62.833333333333336</v>
      </c>
      <c r="O20" s="303">
        <f>RANK(N20,$N$20:$N$23,0)</f>
        <v>2</v>
      </c>
      <c r="P20" s="304">
        <v>192.5</v>
      </c>
      <c r="Q20" s="305">
        <f>P20/3</f>
        <v>64.166666666666671</v>
      </c>
      <c r="R20" s="306">
        <f>RANK(Q20,$Q$20:$Q$23,0)</f>
        <v>1</v>
      </c>
      <c r="S20" s="307"/>
      <c r="T20" s="307"/>
      <c r="U20" s="308">
        <f>P20+M20+J20</f>
        <v>577.5</v>
      </c>
      <c r="V20" s="309"/>
      <c r="W20" s="310">
        <f>(K20+N20+Q20)/3</f>
        <v>64.166666666666671</v>
      </c>
    </row>
    <row r="21" spans="1:32" s="254" customFormat="1" ht="27" customHeight="1" x14ac:dyDescent="0.15">
      <c r="A21" s="256">
        <f>RANK(W21,$W$20:$W$23)</f>
        <v>2</v>
      </c>
      <c r="B21" s="145" t="s">
        <v>177</v>
      </c>
      <c r="C21" s="157"/>
      <c r="D21" s="146" t="s">
        <v>108</v>
      </c>
      <c r="E21" s="145" t="s">
        <v>178</v>
      </c>
      <c r="F21" s="69" t="s">
        <v>179</v>
      </c>
      <c r="G21" s="91" t="s">
        <v>180</v>
      </c>
      <c r="H21" s="71" t="s">
        <v>98</v>
      </c>
      <c r="I21" s="66"/>
      <c r="J21" s="258">
        <v>184.5</v>
      </c>
      <c r="K21" s="259">
        <f>J21/3</f>
        <v>61.5</v>
      </c>
      <c r="L21" s="311">
        <f>RANK(K21,$K$20:$K$23,0)</f>
        <v>3</v>
      </c>
      <c r="M21" s="312">
        <v>191</v>
      </c>
      <c r="N21" s="313">
        <f>M21/3</f>
        <v>63.666666666666664</v>
      </c>
      <c r="O21" s="311">
        <f>RANK(N21,$N$20:$N$23,0)</f>
        <v>1</v>
      </c>
      <c r="P21" s="312">
        <v>187</v>
      </c>
      <c r="Q21" s="313">
        <f>P21/3</f>
        <v>62.333333333333336</v>
      </c>
      <c r="R21" s="314">
        <f>RANK(Q21,$Q$20:$Q$23,0)</f>
        <v>3</v>
      </c>
      <c r="S21" s="315"/>
      <c r="T21" s="315"/>
      <c r="U21" s="316">
        <f>P21+M21+J21</f>
        <v>562.5</v>
      </c>
      <c r="V21" s="317"/>
      <c r="W21" s="318">
        <f>(K21+N21+Q21)/3</f>
        <v>62.5</v>
      </c>
    </row>
    <row r="22" spans="1:32" s="254" customFormat="1" ht="27" customHeight="1" x14ac:dyDescent="0.15">
      <c r="A22" s="256">
        <f>RANK(W22,$W$20:$W$23)</f>
        <v>3</v>
      </c>
      <c r="B22" s="175" t="s">
        <v>122</v>
      </c>
      <c r="C22" s="87"/>
      <c r="D22" s="176" t="s">
        <v>108</v>
      </c>
      <c r="E22" s="68" t="s">
        <v>181</v>
      </c>
      <c r="F22" s="69" t="s">
        <v>182</v>
      </c>
      <c r="G22" s="71" t="s">
        <v>88</v>
      </c>
      <c r="H22" s="71" t="s">
        <v>8</v>
      </c>
      <c r="I22" s="66"/>
      <c r="J22" s="258">
        <v>186.5</v>
      </c>
      <c r="K22" s="259">
        <f>J22/3</f>
        <v>62.166666666666664</v>
      </c>
      <c r="L22" s="311">
        <f>RANK(K22,$K$20:$K$23,0)</f>
        <v>2</v>
      </c>
      <c r="M22" s="312">
        <v>183.5</v>
      </c>
      <c r="N22" s="313">
        <f>M22/3</f>
        <v>61.166666666666664</v>
      </c>
      <c r="O22" s="311">
        <f>RANK(N22,$N$20:$N$23,0)</f>
        <v>3</v>
      </c>
      <c r="P22" s="312">
        <v>188</v>
      </c>
      <c r="Q22" s="313">
        <f>P22/3</f>
        <v>62.666666666666664</v>
      </c>
      <c r="R22" s="314">
        <f>RANK(Q22,$Q$20:$Q$23,0)</f>
        <v>2</v>
      </c>
      <c r="S22" s="315"/>
      <c r="T22" s="315"/>
      <c r="U22" s="316">
        <f>P22+M22+J22</f>
        <v>558</v>
      </c>
      <c r="V22" s="317"/>
      <c r="W22" s="318">
        <f>(K22+N22+Q22)/3</f>
        <v>62</v>
      </c>
    </row>
    <row r="23" spans="1:32" s="254" customFormat="1" ht="27" customHeight="1" x14ac:dyDescent="0.15">
      <c r="A23" s="263">
        <f>RANK(W23,$W$20:$W$23)</f>
        <v>4</v>
      </c>
      <c r="B23" s="162" t="s">
        <v>106</v>
      </c>
      <c r="C23" s="264" t="s">
        <v>107</v>
      </c>
      <c r="D23" s="182" t="s">
        <v>108</v>
      </c>
      <c r="E23" s="195" t="s">
        <v>183</v>
      </c>
      <c r="F23" s="196"/>
      <c r="G23" s="164"/>
      <c r="H23" s="164" t="s">
        <v>8</v>
      </c>
      <c r="I23" s="269"/>
      <c r="J23" s="270">
        <v>183</v>
      </c>
      <c r="K23" s="271">
        <f>J23/3</f>
        <v>61</v>
      </c>
      <c r="L23" s="319">
        <f>RANK(K23,$K$20:$K$23,0)</f>
        <v>4</v>
      </c>
      <c r="M23" s="320">
        <v>173.5</v>
      </c>
      <c r="N23" s="321">
        <f>M23/3</f>
        <v>57.833333333333336</v>
      </c>
      <c r="O23" s="319">
        <f>RANK(N23,$N$20:$N$23,0)</f>
        <v>4</v>
      </c>
      <c r="P23" s="320">
        <v>177</v>
      </c>
      <c r="Q23" s="321">
        <f>P23/3</f>
        <v>59</v>
      </c>
      <c r="R23" s="322">
        <f>RANK(Q23,$Q$20:$Q$23,0)</f>
        <v>4</v>
      </c>
      <c r="S23" s="323"/>
      <c r="T23" s="323"/>
      <c r="U23" s="324">
        <f>P23+M23+J23</f>
        <v>533.5</v>
      </c>
      <c r="V23" s="325"/>
      <c r="W23" s="326">
        <f>(K23+N23+Q23)/3</f>
        <v>59.277777777777779</v>
      </c>
    </row>
    <row r="24" spans="1:32" s="244" customFormat="1" ht="27" customHeight="1" x14ac:dyDescent="0.2">
      <c r="A24" s="449" t="s">
        <v>230</v>
      </c>
      <c r="B24" s="449"/>
      <c r="C24" s="449"/>
      <c r="D24" s="449"/>
      <c r="E24" s="449"/>
      <c r="F24" s="449"/>
      <c r="G24" s="449"/>
      <c r="H24" s="449"/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49"/>
      <c r="U24" s="449"/>
      <c r="V24" s="449"/>
      <c r="W24" s="449"/>
    </row>
    <row r="25" spans="1:32" s="254" customFormat="1" ht="27" customHeight="1" x14ac:dyDescent="0.15">
      <c r="A25" s="245">
        <f>RANK(W25,$W$25:$W$26)</f>
        <v>1</v>
      </c>
      <c r="B25" s="172" t="s">
        <v>184</v>
      </c>
      <c r="C25" s="173" t="s">
        <v>185</v>
      </c>
      <c r="D25" s="174" t="s">
        <v>57</v>
      </c>
      <c r="E25" s="32" t="s">
        <v>186</v>
      </c>
      <c r="F25" s="33"/>
      <c r="G25" s="34" t="s">
        <v>88</v>
      </c>
      <c r="H25" s="34" t="s">
        <v>8</v>
      </c>
      <c r="I25" s="248"/>
      <c r="J25" s="249">
        <v>235</v>
      </c>
      <c r="K25" s="305">
        <f>J25/3.4</f>
        <v>69.117647058823536</v>
      </c>
      <c r="L25" s="303">
        <f>RANK(K25,$K$25:$K$26,0)</f>
        <v>1</v>
      </c>
      <c r="M25" s="304">
        <v>228.5</v>
      </c>
      <c r="N25" s="305">
        <f>M25/3.4</f>
        <v>67.205882352941174</v>
      </c>
      <c r="O25" s="303">
        <f>RANK(N25,$N$25:$N$26,0)</f>
        <v>1</v>
      </c>
      <c r="P25" s="304">
        <v>228</v>
      </c>
      <c r="Q25" s="305">
        <f>P25/3.4</f>
        <v>67.058823529411768</v>
      </c>
      <c r="R25" s="306">
        <f>RANK(Q25,$Q$25:$Q$26,0)</f>
        <v>1</v>
      </c>
      <c r="S25" s="307"/>
      <c r="T25" s="307"/>
      <c r="U25" s="308">
        <f>P25+M25+J25</f>
        <v>691.5</v>
      </c>
      <c r="V25" s="309"/>
      <c r="W25" s="310">
        <f>(K25+N25+Q25)/3</f>
        <v>67.794117647058826</v>
      </c>
    </row>
    <row r="26" spans="1:32" s="254" customFormat="1" ht="27" customHeight="1" x14ac:dyDescent="0.15">
      <c r="A26" s="256">
        <f>RANK(W26,$W$25:$W$26)</f>
        <v>2</v>
      </c>
      <c r="B26" s="68" t="s">
        <v>187</v>
      </c>
      <c r="C26" s="78" t="s">
        <v>188</v>
      </c>
      <c r="D26" s="83" t="s">
        <v>57</v>
      </c>
      <c r="E26" s="80" t="s">
        <v>189</v>
      </c>
      <c r="F26" s="81" t="s">
        <v>190</v>
      </c>
      <c r="G26" s="71" t="s">
        <v>88</v>
      </c>
      <c r="H26" s="71" t="s">
        <v>8</v>
      </c>
      <c r="I26" s="66"/>
      <c r="J26" s="258">
        <v>209.5</v>
      </c>
      <c r="K26" s="305">
        <f>J26/3.4</f>
        <v>61.617647058823529</v>
      </c>
      <c r="L26" s="311">
        <f>RANK(K26,$K$25:$K$26,0)</f>
        <v>2</v>
      </c>
      <c r="M26" s="312">
        <v>211.5</v>
      </c>
      <c r="N26" s="305">
        <f>M26/3.4</f>
        <v>62.205882352941181</v>
      </c>
      <c r="O26" s="311">
        <f>RANK(N26,$N$25:$N$26,0)</f>
        <v>2</v>
      </c>
      <c r="P26" s="312">
        <v>212</v>
      </c>
      <c r="Q26" s="305">
        <f>P26/3.4</f>
        <v>62.352941176470587</v>
      </c>
      <c r="R26" s="314">
        <f>RANK(Q26,$Q$25:$Q$26,0)</f>
        <v>2</v>
      </c>
      <c r="S26" s="315"/>
      <c r="T26" s="315"/>
      <c r="U26" s="316">
        <f>P26+M26+J26</f>
        <v>633</v>
      </c>
      <c r="V26" s="317"/>
      <c r="W26" s="318">
        <f>(K26+N26+Q26)/3</f>
        <v>62.058823529411768</v>
      </c>
    </row>
    <row r="27" spans="1:32" s="254" customFormat="1" ht="23.25" hidden="1" customHeight="1" x14ac:dyDescent="0.15">
      <c r="A27" s="460" t="s">
        <v>191</v>
      </c>
      <c r="B27" s="461"/>
      <c r="C27" s="461"/>
      <c r="D27" s="461"/>
      <c r="E27" s="461"/>
      <c r="F27" s="461"/>
      <c r="G27" s="461"/>
      <c r="H27" s="461"/>
      <c r="I27" s="461"/>
      <c r="J27" s="461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</row>
    <row r="28" spans="1:32" s="254" customFormat="1" ht="37.5" hidden="1" customHeight="1" x14ac:dyDescent="0.2">
      <c r="A28" s="256" t="e">
        <f>RANK(W28,$W$25:$W$26)</f>
        <v>#N/A</v>
      </c>
      <c r="B28" s="68"/>
      <c r="C28" s="327"/>
      <c r="D28" s="83"/>
      <c r="E28" s="329"/>
      <c r="F28" s="328"/>
      <c r="G28" s="70"/>
      <c r="H28" s="91"/>
      <c r="I28" s="66"/>
      <c r="J28" s="258"/>
      <c r="K28" s="313">
        <f>J28/3.3</f>
        <v>0</v>
      </c>
      <c r="L28" s="311" t="e">
        <f>RANK(K28,$K$25:$K$26,0)</f>
        <v>#N/A</v>
      </c>
      <c r="M28" s="312"/>
      <c r="N28" s="313">
        <f>M28/3.3</f>
        <v>0</v>
      </c>
      <c r="O28" s="311" t="e">
        <f>RANK(N28,$N$25:$N$26,0)</f>
        <v>#N/A</v>
      </c>
      <c r="P28" s="312"/>
      <c r="Q28" s="313">
        <f>P28/3.3</f>
        <v>0</v>
      </c>
      <c r="R28" s="314" t="e">
        <f>RANK(Q28,$Q$25:$Q$26,0)</f>
        <v>#N/A</v>
      </c>
      <c r="S28" s="315"/>
      <c r="T28" s="315"/>
      <c r="U28" s="316">
        <f>P28+M28+J28</f>
        <v>0</v>
      </c>
      <c r="V28" s="317"/>
      <c r="W28" s="318">
        <f>(K28+N28+Q28)/3</f>
        <v>0</v>
      </c>
    </row>
    <row r="29" spans="1:32" s="254" customFormat="1" ht="37.5" hidden="1" customHeight="1" x14ac:dyDescent="0.15">
      <c r="A29" s="256" t="e">
        <f>RANK(W29,$W$25:$W$26)</f>
        <v>#N/A</v>
      </c>
      <c r="B29" s="68"/>
      <c r="C29" s="78"/>
      <c r="D29" s="83"/>
      <c r="E29" s="80"/>
      <c r="F29" s="81"/>
      <c r="G29" s="71"/>
      <c r="H29" s="71"/>
      <c r="I29" s="66"/>
      <c r="J29" s="258"/>
      <c r="K29" s="259">
        <f>J29/3.3</f>
        <v>0</v>
      </c>
      <c r="L29" s="311" t="e">
        <f>RANK(K29,$K$25:$K$26,0)</f>
        <v>#N/A</v>
      </c>
      <c r="M29" s="312"/>
      <c r="N29" s="313">
        <f>M29/3.3</f>
        <v>0</v>
      </c>
      <c r="O29" s="311" t="e">
        <f>RANK(N29,$N$25:$N$26,0)</f>
        <v>#N/A</v>
      </c>
      <c r="P29" s="312"/>
      <c r="Q29" s="313">
        <f>P29/3.3</f>
        <v>0</v>
      </c>
      <c r="R29" s="314" t="e">
        <f>RANK(Q29,$Q$25:$Q$26,0)</f>
        <v>#N/A</v>
      </c>
      <c r="S29" s="315"/>
      <c r="T29" s="315"/>
      <c r="U29" s="316">
        <f>P29+M29+J29</f>
        <v>0</v>
      </c>
      <c r="V29" s="317"/>
      <c r="W29" s="318">
        <f>(K29+N29+Q29)/3</f>
        <v>0</v>
      </c>
    </row>
    <row r="30" spans="1:32" s="254" customFormat="1" ht="37.5" hidden="1" customHeight="1" x14ac:dyDescent="0.15">
      <c r="A30" s="256" t="e">
        <f>RANK(W30,$W$25:$W$26)</f>
        <v>#N/A</v>
      </c>
      <c r="B30" s="145"/>
      <c r="C30" s="78"/>
      <c r="D30" s="88"/>
      <c r="E30" s="150"/>
      <c r="F30" s="93"/>
      <c r="G30" s="71"/>
      <c r="H30" s="71"/>
      <c r="I30" s="66"/>
      <c r="J30" s="258"/>
      <c r="K30" s="313">
        <f>J30/3.3</f>
        <v>0</v>
      </c>
      <c r="L30" s="311" t="e">
        <f>RANK(K30,$K$25:$K$26,0)</f>
        <v>#N/A</v>
      </c>
      <c r="M30" s="312"/>
      <c r="N30" s="313">
        <f>M30/3.3</f>
        <v>0</v>
      </c>
      <c r="O30" s="311" t="e">
        <f>RANK(N30,$N$25:$N$26,0)</f>
        <v>#N/A</v>
      </c>
      <c r="P30" s="312"/>
      <c r="Q30" s="313">
        <f>P30/3.3</f>
        <v>0</v>
      </c>
      <c r="R30" s="314" t="e">
        <f>RANK(Q30,$Q$25:$Q$26,0)</f>
        <v>#N/A</v>
      </c>
      <c r="S30" s="315"/>
      <c r="T30" s="315"/>
      <c r="U30" s="316">
        <f>P30+M30+J30</f>
        <v>0</v>
      </c>
      <c r="V30" s="317"/>
      <c r="W30" s="318">
        <f>(K30+N30+Q30)/3</f>
        <v>0</v>
      </c>
    </row>
    <row r="31" spans="1:32" s="43" customFormat="1" ht="39.75" customHeight="1" x14ac:dyDescent="0.25">
      <c r="A31" s="40" t="s">
        <v>32</v>
      </c>
      <c r="B31" s="41"/>
      <c r="C31" s="41"/>
      <c r="D31" s="200"/>
      <c r="E31" s="95"/>
      <c r="F31" s="41"/>
      <c r="G31" s="41"/>
      <c r="H31" s="42" t="s">
        <v>33</v>
      </c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W31" s="331"/>
    </row>
    <row r="32" spans="1:32" s="43" customFormat="1" ht="39.75" customHeight="1" x14ac:dyDescent="0.25">
      <c r="A32" s="40" t="s">
        <v>34</v>
      </c>
      <c r="B32" s="41"/>
      <c r="C32" s="41"/>
      <c r="D32" s="200"/>
      <c r="E32" s="95"/>
      <c r="F32" s="41"/>
      <c r="G32" s="41"/>
      <c r="H32" s="43" t="s">
        <v>35</v>
      </c>
      <c r="R32" s="330"/>
      <c r="W32" s="331"/>
    </row>
    <row r="33" spans="23:23" x14ac:dyDescent="0.2">
      <c r="W33" s="332"/>
    </row>
  </sheetData>
  <sheetProtection selectLockedCells="1" selectUnlockedCells="1"/>
  <mergeCells count="27">
    <mergeCell ref="A27:W27"/>
    <mergeCell ref="W7:W8"/>
    <mergeCell ref="A10:W10"/>
    <mergeCell ref="A14:W14"/>
    <mergeCell ref="A19:W19"/>
    <mergeCell ref="A24:W24"/>
    <mergeCell ref="A9:W9"/>
    <mergeCell ref="F7:F8"/>
    <mergeCell ref="G7:G8"/>
    <mergeCell ref="H7:H8"/>
    <mergeCell ref="J7:L7"/>
    <mergeCell ref="M7:O7"/>
    <mergeCell ref="P7:R7"/>
    <mergeCell ref="A7:A8"/>
    <mergeCell ref="B7:B8"/>
    <mergeCell ref="C7:C8"/>
    <mergeCell ref="D7:D8"/>
    <mergeCell ref="E7:E8"/>
    <mergeCell ref="S7:S8"/>
    <mergeCell ref="T7:T8"/>
    <mergeCell ref="U7:U8"/>
    <mergeCell ref="V7:V8"/>
    <mergeCell ref="A2:W2"/>
    <mergeCell ref="A3:W3"/>
    <mergeCell ref="A4:W4"/>
    <mergeCell ref="A5:X5"/>
    <mergeCell ref="A6:E6"/>
  </mergeCells>
  <printOptions horizontalCentered="1"/>
  <pageMargins left="0.19685039370078741" right="0.19685039370078741" top="0" bottom="0" header="0.51181102362204722" footer="0.51181102362204722"/>
  <pageSetup paperSize="9" scale="64" firstPageNumber="0" fitToHeight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IN19"/>
  <sheetViews>
    <sheetView view="pageBreakPreview" topLeftCell="A2" zoomScale="70" zoomScaleNormal="60" zoomScaleSheetLayoutView="70" workbookViewId="0">
      <selection activeCell="A5" sqref="A5:X5"/>
    </sheetView>
  </sheetViews>
  <sheetFormatPr defaultRowHeight="14.25" x14ac:dyDescent="0.2"/>
  <cols>
    <col min="1" max="1" width="7.6640625" style="44" customWidth="1"/>
    <col min="2" max="2" width="23.5" style="48" customWidth="1"/>
    <col min="3" max="3" width="9.33203125" style="48" hidden="1" customWidth="1"/>
    <col min="4" max="4" width="9.1640625" style="44" customWidth="1"/>
    <col min="5" max="5" width="46.1640625" style="44" customWidth="1"/>
    <col min="6" max="7" width="9.33203125" style="44" hidden="1" customWidth="1"/>
    <col min="8" max="8" width="28.6640625" style="44" customWidth="1"/>
    <col min="9" max="9" width="11.83203125" style="46" customWidth="1"/>
    <col min="10" max="10" width="11.83203125" style="44" customWidth="1"/>
    <col min="11" max="11" width="11.83203125" style="47" customWidth="1"/>
    <col min="12" max="12" width="11.83203125" style="46" customWidth="1"/>
    <col min="13" max="13" width="11.83203125" style="47" customWidth="1"/>
    <col min="14" max="14" width="15.5" style="47" customWidth="1"/>
    <col min="15" max="15" width="15.5" style="44" customWidth="1"/>
    <col min="16" max="16" width="15.33203125" style="44" customWidth="1"/>
    <col min="17" max="17" width="22.5" style="47" customWidth="1"/>
    <col min="18" max="24" width="9.33203125" style="44" customWidth="1"/>
    <col min="25" max="16384" width="9.33203125" style="44"/>
  </cols>
  <sheetData>
    <row r="1" spans="1:248" s="4" customFormat="1" ht="14.25" hidden="1" customHeight="1" x14ac:dyDescent="0.2">
      <c r="A1" s="1" t="s">
        <v>0</v>
      </c>
      <c r="B1" s="2"/>
      <c r="C1" s="2"/>
      <c r="D1" s="2"/>
      <c r="E1" s="3"/>
      <c r="F1" s="3"/>
      <c r="G1" s="3"/>
      <c r="I1" s="5"/>
      <c r="J1" s="6"/>
      <c r="K1" s="7" t="s">
        <v>1</v>
      </c>
      <c r="L1" s="5"/>
      <c r="M1" s="7" t="s">
        <v>2</v>
      </c>
      <c r="N1" s="7"/>
      <c r="O1" s="6"/>
      <c r="P1" s="6"/>
      <c r="Q1" s="8" t="s">
        <v>3</v>
      </c>
      <c r="R1" s="338"/>
      <c r="S1" s="338"/>
      <c r="T1" s="338"/>
      <c r="U1" s="338"/>
      <c r="V1" s="338"/>
      <c r="W1" s="338"/>
      <c r="X1" s="338"/>
      <c r="Y1" s="338"/>
      <c r="Z1" s="338"/>
      <c r="AB1" s="338"/>
    </row>
    <row r="2" spans="1:248" s="9" customFormat="1" ht="34.5" customHeight="1" x14ac:dyDescent="0.3">
      <c r="A2" s="385" t="s">
        <v>4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39"/>
      <c r="S2" s="339"/>
      <c r="T2" s="339"/>
      <c r="U2" s="339"/>
      <c r="V2" s="339"/>
      <c r="W2" s="339"/>
      <c r="X2" s="339"/>
    </row>
    <row r="3" spans="1:248" s="11" customFormat="1" ht="42" customHeight="1" x14ac:dyDescent="0.25">
      <c r="A3" s="462" t="s">
        <v>6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340"/>
      <c r="S3" s="340"/>
      <c r="T3" s="340"/>
      <c r="U3" s="340"/>
      <c r="V3" s="340"/>
      <c r="W3" s="340"/>
      <c r="X3" s="340"/>
    </row>
    <row r="4" spans="1:248" s="11" customFormat="1" ht="27.75" customHeight="1" x14ac:dyDescent="0.25">
      <c r="A4" s="387" t="s">
        <v>192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40"/>
      <c r="S4" s="340"/>
      <c r="T4" s="340"/>
      <c r="U4" s="340"/>
      <c r="V4" s="340"/>
      <c r="W4" s="340"/>
      <c r="X4" s="340"/>
    </row>
    <row r="5" spans="1:248" s="12" customFormat="1" ht="34.5" customHeight="1" x14ac:dyDescent="0.25">
      <c r="A5" s="388" t="s">
        <v>7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41"/>
      <c r="S5" s="341"/>
      <c r="T5" s="341"/>
      <c r="U5" s="341"/>
      <c r="V5" s="342"/>
      <c r="W5" s="343"/>
      <c r="X5" s="343"/>
      <c r="Y5" s="343"/>
    </row>
    <row r="6" spans="1:248" s="16" customFormat="1" ht="21.75" customHeight="1" x14ac:dyDescent="0.2">
      <c r="A6" s="389" t="s">
        <v>8</v>
      </c>
      <c r="B6" s="389"/>
      <c r="C6" s="389"/>
      <c r="D6" s="389"/>
      <c r="E6" s="389"/>
      <c r="F6" s="13"/>
      <c r="G6" s="13"/>
      <c r="H6" s="14"/>
      <c r="I6" s="14"/>
      <c r="J6" s="15"/>
      <c r="K6" s="15"/>
      <c r="L6" s="15"/>
      <c r="M6" s="15"/>
      <c r="N6" s="15"/>
      <c r="O6" s="15"/>
      <c r="Q6" s="18" t="s">
        <v>9</v>
      </c>
      <c r="R6" s="15"/>
      <c r="S6" s="389"/>
      <c r="T6" s="389"/>
      <c r="U6" s="389"/>
      <c r="V6" s="389"/>
      <c r="W6" s="389"/>
      <c r="X6" s="389"/>
    </row>
    <row r="7" spans="1:248" s="21" customFormat="1" ht="25.5" customHeight="1" x14ac:dyDescent="0.2">
      <c r="A7" s="469" t="s">
        <v>10</v>
      </c>
      <c r="B7" s="470" t="s">
        <v>11</v>
      </c>
      <c r="C7" s="19"/>
      <c r="D7" s="471" t="s">
        <v>12</v>
      </c>
      <c r="E7" s="472" t="s">
        <v>13</v>
      </c>
      <c r="F7" s="20"/>
      <c r="G7" s="20"/>
      <c r="H7" s="407" t="s">
        <v>14</v>
      </c>
      <c r="I7" s="390" t="s">
        <v>15</v>
      </c>
      <c r="J7" s="390"/>
      <c r="K7" s="390"/>
      <c r="L7" s="390"/>
      <c r="M7" s="390"/>
      <c r="N7" s="466" t="s">
        <v>45</v>
      </c>
      <c r="O7" s="466" t="s">
        <v>193</v>
      </c>
      <c r="P7" s="467" t="s">
        <v>17</v>
      </c>
      <c r="Q7" s="468" t="s">
        <v>18</v>
      </c>
    </row>
    <row r="8" spans="1:248" s="21" customFormat="1" ht="97.5" customHeight="1" x14ac:dyDescent="0.2">
      <c r="A8" s="469"/>
      <c r="B8" s="470"/>
      <c r="C8" s="19"/>
      <c r="D8" s="471"/>
      <c r="E8" s="472"/>
      <c r="F8" s="20"/>
      <c r="G8" s="20"/>
      <c r="H8" s="407"/>
      <c r="I8" s="344" t="s">
        <v>194</v>
      </c>
      <c r="J8" s="344" t="s">
        <v>195</v>
      </c>
      <c r="K8" s="344" t="s">
        <v>196</v>
      </c>
      <c r="L8" s="345" t="s">
        <v>197</v>
      </c>
      <c r="M8" s="346" t="s">
        <v>28</v>
      </c>
      <c r="N8" s="466"/>
      <c r="O8" s="466"/>
      <c r="P8" s="467"/>
      <c r="Q8" s="468"/>
    </row>
    <row r="9" spans="1:248" s="39" customFormat="1" ht="70.5" customHeight="1" x14ac:dyDescent="0.25">
      <c r="A9" s="347"/>
      <c r="B9" s="65" t="s">
        <v>198</v>
      </c>
      <c r="C9" s="78"/>
      <c r="D9" s="146" t="s">
        <v>57</v>
      </c>
      <c r="E9" s="150" t="s">
        <v>199</v>
      </c>
      <c r="F9" s="93" t="s">
        <v>200</v>
      </c>
      <c r="G9" s="79" t="s">
        <v>201</v>
      </c>
      <c r="H9" s="91" t="s">
        <v>202</v>
      </c>
      <c r="I9" s="348">
        <v>8</v>
      </c>
      <c r="J9" s="348">
        <v>6.6</v>
      </c>
      <c r="K9" s="348">
        <v>7.2</v>
      </c>
      <c r="L9" s="348">
        <v>7</v>
      </c>
      <c r="M9" s="348">
        <v>7.7</v>
      </c>
      <c r="N9" s="349">
        <f>SUM(I9:M9)/5*10</f>
        <v>73</v>
      </c>
      <c r="O9" s="349">
        <v>66.786000000000001</v>
      </c>
      <c r="P9" s="350"/>
      <c r="Q9" s="351">
        <f>(N9+O9)/2</f>
        <v>69.893000000000001</v>
      </c>
    </row>
    <row r="10" spans="1:248" s="39" customFormat="1" ht="36" hidden="1" customHeight="1" x14ac:dyDescent="0.25">
      <c r="A10" s="463" t="s">
        <v>203</v>
      </c>
      <c r="B10" s="463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</row>
    <row r="11" spans="1:248" s="39" customFormat="1" ht="48.75" hidden="1" customHeight="1" x14ac:dyDescent="0.25">
      <c r="A11" s="347">
        <f>RANK(Q11,$Q$11:$Q$11)</f>
        <v>1</v>
      </c>
      <c r="B11" s="352" t="s">
        <v>204</v>
      </c>
      <c r="C11" s="353" t="s">
        <v>205</v>
      </c>
      <c r="D11" s="354" t="s">
        <v>85</v>
      </c>
      <c r="E11" s="355" t="s">
        <v>206</v>
      </c>
      <c r="F11" s="356" t="s">
        <v>207</v>
      </c>
      <c r="G11" s="357" t="s">
        <v>208</v>
      </c>
      <c r="H11" s="357" t="s">
        <v>8</v>
      </c>
      <c r="I11" s="358">
        <v>8.1999999999999993</v>
      </c>
      <c r="J11" s="358">
        <v>7.7</v>
      </c>
      <c r="K11" s="358">
        <v>7.1</v>
      </c>
      <c r="L11" s="358">
        <v>7.4</v>
      </c>
      <c r="M11" s="358">
        <v>7.9</v>
      </c>
      <c r="N11" s="464">
        <f>I11+J11+K11+L11+M11</f>
        <v>38.299999999999997</v>
      </c>
      <c r="O11" s="465"/>
      <c r="P11" s="359"/>
      <c r="Q11" s="360">
        <f>N11/5*10</f>
        <v>76.599999999999994</v>
      </c>
    </row>
    <row r="12" spans="1:248" s="39" customFormat="1" ht="36" hidden="1" customHeight="1" x14ac:dyDescent="0.25">
      <c r="A12" s="463" t="s">
        <v>209</v>
      </c>
      <c r="B12" s="463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</row>
    <row r="13" spans="1:248" s="39" customFormat="1" ht="48.75" hidden="1" customHeight="1" x14ac:dyDescent="0.25">
      <c r="A13" s="347">
        <v>1</v>
      </c>
      <c r="B13" s="352" t="s">
        <v>210</v>
      </c>
      <c r="C13" s="353" t="s">
        <v>211</v>
      </c>
      <c r="D13" s="354" t="s">
        <v>57</v>
      </c>
      <c r="E13" s="361" t="s">
        <v>212</v>
      </c>
      <c r="F13" s="356" t="s">
        <v>213</v>
      </c>
      <c r="G13" s="357" t="s">
        <v>208</v>
      </c>
      <c r="H13" s="357" t="s">
        <v>8</v>
      </c>
      <c r="I13" s="358">
        <v>7.1</v>
      </c>
      <c r="J13" s="358">
        <v>7.3</v>
      </c>
      <c r="K13" s="358">
        <v>6.9</v>
      </c>
      <c r="L13" s="358">
        <v>7</v>
      </c>
      <c r="M13" s="358">
        <v>7.3</v>
      </c>
      <c r="N13" s="464">
        <f>I13+J13+K13+L13+M13</f>
        <v>35.599999999999994</v>
      </c>
      <c r="O13" s="465"/>
      <c r="P13" s="359"/>
      <c r="Q13" s="360">
        <f>N13/5*10</f>
        <v>71.199999999999989</v>
      </c>
    </row>
    <row r="14" spans="1:248" s="362" customFormat="1" ht="45.75" hidden="1" customHeight="1" x14ac:dyDescent="0.2">
      <c r="A14" s="463" t="s">
        <v>214</v>
      </c>
      <c r="B14" s="463"/>
      <c r="C14" s="463"/>
      <c r="D14" s="463"/>
      <c r="E14" s="463"/>
      <c r="F14" s="463"/>
      <c r="G14" s="463"/>
      <c r="H14" s="463"/>
      <c r="I14" s="463"/>
      <c r="J14" s="463"/>
      <c r="K14" s="463"/>
      <c r="L14" s="463"/>
      <c r="M14" s="463"/>
      <c r="N14" s="463"/>
      <c r="O14" s="463"/>
      <c r="P14" s="463"/>
      <c r="Q14" s="4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  <c r="AM14" s="363"/>
      <c r="AN14" s="363"/>
      <c r="AO14" s="363"/>
      <c r="AP14" s="363"/>
      <c r="AQ14" s="363"/>
      <c r="AR14" s="363"/>
      <c r="AS14" s="363"/>
      <c r="AT14" s="363"/>
      <c r="AU14" s="363"/>
      <c r="AV14" s="363"/>
      <c r="AW14" s="363"/>
      <c r="AX14" s="363"/>
      <c r="AY14" s="363"/>
      <c r="AZ14" s="363"/>
      <c r="BA14" s="363"/>
      <c r="BB14" s="363"/>
      <c r="BC14" s="363"/>
      <c r="BD14" s="363"/>
      <c r="BE14" s="363"/>
      <c r="BF14" s="363"/>
      <c r="BG14" s="363"/>
      <c r="BH14" s="363"/>
      <c r="BI14" s="363"/>
      <c r="BJ14" s="363"/>
      <c r="BK14" s="363"/>
      <c r="BL14" s="363"/>
      <c r="BM14" s="363"/>
      <c r="BN14" s="363"/>
      <c r="BO14" s="363"/>
      <c r="BP14" s="363"/>
      <c r="BQ14" s="363"/>
      <c r="BR14" s="363"/>
      <c r="BS14" s="363"/>
      <c r="BT14" s="363"/>
      <c r="BU14" s="363"/>
      <c r="BV14" s="363"/>
      <c r="BW14" s="363"/>
      <c r="BX14" s="363"/>
      <c r="BY14" s="363"/>
      <c r="BZ14" s="363"/>
      <c r="CA14" s="363"/>
      <c r="CB14" s="363"/>
      <c r="CC14" s="363"/>
      <c r="CD14" s="363"/>
      <c r="CE14" s="363"/>
      <c r="CF14" s="363"/>
      <c r="CG14" s="363"/>
      <c r="CH14" s="363"/>
      <c r="CI14" s="363"/>
      <c r="CJ14" s="363"/>
      <c r="CK14" s="363"/>
      <c r="CL14" s="363"/>
      <c r="CM14" s="363"/>
      <c r="CN14" s="363"/>
      <c r="CO14" s="363"/>
      <c r="CP14" s="363"/>
      <c r="CQ14" s="363"/>
      <c r="CR14" s="363"/>
      <c r="CS14" s="363"/>
      <c r="CT14" s="363"/>
      <c r="CU14" s="363"/>
      <c r="CV14" s="363"/>
      <c r="CW14" s="363"/>
      <c r="CX14" s="363"/>
      <c r="CY14" s="363"/>
      <c r="CZ14" s="363"/>
      <c r="DA14" s="363"/>
      <c r="DB14" s="363"/>
      <c r="DC14" s="363"/>
      <c r="DD14" s="363"/>
      <c r="DE14" s="363"/>
      <c r="DF14" s="363"/>
      <c r="DG14" s="363"/>
      <c r="DH14" s="363"/>
      <c r="DI14" s="363"/>
      <c r="DJ14" s="363"/>
      <c r="DK14" s="363"/>
      <c r="DL14" s="363"/>
      <c r="DM14" s="363"/>
      <c r="DN14" s="363"/>
      <c r="DO14" s="363"/>
      <c r="DP14" s="363"/>
      <c r="DQ14" s="363"/>
      <c r="DR14" s="363"/>
      <c r="DS14" s="363"/>
      <c r="DT14" s="363"/>
      <c r="DU14" s="363"/>
      <c r="DV14" s="363"/>
      <c r="DW14" s="363"/>
      <c r="DX14" s="363"/>
      <c r="DY14" s="363"/>
      <c r="DZ14" s="363"/>
      <c r="EA14" s="363"/>
      <c r="EB14" s="363"/>
      <c r="EC14" s="363"/>
      <c r="ED14" s="363"/>
      <c r="EE14" s="363"/>
      <c r="EF14" s="363"/>
      <c r="EG14" s="363"/>
      <c r="EH14" s="363"/>
      <c r="EI14" s="363"/>
      <c r="EJ14" s="363"/>
      <c r="EK14" s="363"/>
      <c r="EL14" s="363"/>
      <c r="EM14" s="363"/>
      <c r="EN14" s="363"/>
      <c r="EO14" s="363"/>
      <c r="EP14" s="363"/>
      <c r="EQ14" s="363"/>
      <c r="ER14" s="363"/>
      <c r="ES14" s="363"/>
      <c r="ET14" s="363"/>
      <c r="EU14" s="363"/>
      <c r="EV14" s="363"/>
      <c r="EW14" s="363"/>
      <c r="EX14" s="363"/>
      <c r="EY14" s="363"/>
      <c r="EZ14" s="363"/>
      <c r="FA14" s="363"/>
      <c r="FB14" s="363"/>
      <c r="FC14" s="363"/>
      <c r="FD14" s="363"/>
      <c r="FE14" s="363"/>
      <c r="FF14" s="363"/>
      <c r="FG14" s="363"/>
      <c r="FH14" s="363"/>
      <c r="FI14" s="363"/>
      <c r="FJ14" s="363"/>
      <c r="FK14" s="363"/>
      <c r="FL14" s="363"/>
      <c r="FM14" s="363"/>
      <c r="FN14" s="363"/>
      <c r="FO14" s="363"/>
      <c r="FP14" s="363"/>
      <c r="FQ14" s="363"/>
      <c r="FR14" s="363"/>
      <c r="FS14" s="363"/>
      <c r="FT14" s="363"/>
      <c r="FU14" s="363"/>
      <c r="FV14" s="363"/>
      <c r="FW14" s="363"/>
      <c r="FX14" s="363"/>
      <c r="FY14" s="363"/>
      <c r="FZ14" s="363"/>
      <c r="GA14" s="363"/>
      <c r="GB14" s="363"/>
      <c r="GC14" s="363"/>
      <c r="GD14" s="363"/>
      <c r="GE14" s="363"/>
      <c r="GF14" s="363"/>
      <c r="GG14" s="363"/>
      <c r="GH14" s="363"/>
      <c r="GI14" s="363"/>
      <c r="GJ14" s="363"/>
      <c r="GK14" s="363"/>
      <c r="GL14" s="363"/>
      <c r="GM14" s="363"/>
      <c r="GN14" s="363"/>
      <c r="GO14" s="363"/>
      <c r="GP14" s="363"/>
      <c r="GQ14" s="363"/>
      <c r="GR14" s="363"/>
      <c r="GS14" s="363"/>
      <c r="GT14" s="363"/>
      <c r="GU14" s="363"/>
      <c r="GV14" s="363"/>
      <c r="GW14" s="363"/>
      <c r="GX14" s="363"/>
      <c r="GY14" s="363"/>
      <c r="GZ14" s="363"/>
      <c r="HA14" s="363"/>
      <c r="HB14" s="363"/>
      <c r="HC14" s="363"/>
      <c r="HD14" s="363"/>
      <c r="HE14" s="363"/>
      <c r="HF14" s="363"/>
      <c r="HG14" s="363"/>
      <c r="HH14" s="363"/>
      <c r="HI14" s="363"/>
      <c r="HJ14" s="363"/>
      <c r="HK14" s="363"/>
      <c r="HL14" s="363"/>
      <c r="HM14" s="363"/>
      <c r="HN14" s="363"/>
      <c r="HO14" s="363"/>
      <c r="HP14" s="363"/>
      <c r="HQ14" s="363"/>
      <c r="HR14" s="363"/>
      <c r="HS14" s="363"/>
      <c r="HT14" s="363"/>
      <c r="HU14" s="363"/>
      <c r="HV14" s="363"/>
      <c r="HW14" s="363"/>
      <c r="HX14" s="363"/>
      <c r="HY14" s="363"/>
      <c r="HZ14" s="363"/>
      <c r="IA14" s="363"/>
      <c r="IB14" s="363"/>
      <c r="IC14" s="363"/>
      <c r="ID14" s="363"/>
      <c r="IE14" s="363"/>
      <c r="IF14" s="363"/>
      <c r="IG14" s="363"/>
      <c r="IH14" s="363"/>
      <c r="II14" s="363"/>
      <c r="IJ14" s="363"/>
      <c r="IK14" s="363"/>
      <c r="IL14" s="363"/>
      <c r="IM14" s="363"/>
      <c r="IN14" s="363"/>
    </row>
    <row r="15" spans="1:248" s="372" customFormat="1" ht="66" hidden="1" customHeight="1" x14ac:dyDescent="0.2">
      <c r="A15" s="364" t="s">
        <v>10</v>
      </c>
      <c r="B15" s="365" t="s">
        <v>215</v>
      </c>
      <c r="C15" s="366"/>
      <c r="D15" s="366" t="s">
        <v>12</v>
      </c>
      <c r="E15" s="365" t="s">
        <v>216</v>
      </c>
      <c r="F15" s="367" t="s">
        <v>217</v>
      </c>
      <c r="G15" s="365" t="s">
        <v>218</v>
      </c>
      <c r="H15" s="365" t="s">
        <v>44</v>
      </c>
      <c r="I15" s="368" t="s">
        <v>194</v>
      </c>
      <c r="J15" s="368" t="s">
        <v>195</v>
      </c>
      <c r="K15" s="368" t="s">
        <v>196</v>
      </c>
      <c r="L15" s="368" t="s">
        <v>197</v>
      </c>
      <c r="M15" s="368" t="s">
        <v>219</v>
      </c>
      <c r="N15" s="369" t="s">
        <v>220</v>
      </c>
      <c r="O15" s="370" t="s">
        <v>221</v>
      </c>
      <c r="P15" s="370" t="s">
        <v>222</v>
      </c>
      <c r="Q15" s="371" t="s">
        <v>223</v>
      </c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 s="373"/>
      <c r="BU15" s="373"/>
      <c r="BV15" s="373"/>
      <c r="BW15" s="373"/>
      <c r="BX15" s="373"/>
      <c r="BY15" s="373"/>
      <c r="BZ15" s="373"/>
      <c r="CA15" s="373"/>
      <c r="CB15" s="373"/>
      <c r="CC15" s="373"/>
      <c r="CD15" s="373"/>
      <c r="CE15" s="373"/>
      <c r="CF15" s="373"/>
      <c r="CG15" s="373"/>
      <c r="CH15" s="373"/>
      <c r="CI15" s="373"/>
      <c r="CJ15" s="373"/>
      <c r="CK15" s="373"/>
      <c r="CL15" s="373"/>
      <c r="CM15" s="373"/>
      <c r="CN15" s="373"/>
      <c r="CO15" s="373"/>
      <c r="CP15" s="373"/>
      <c r="CQ15" s="373"/>
      <c r="CR15" s="373"/>
      <c r="CS15" s="373"/>
      <c r="CT15" s="373"/>
      <c r="CU15" s="373"/>
      <c r="CV15" s="373"/>
      <c r="CW15" s="373"/>
      <c r="CX15" s="373"/>
      <c r="CY15" s="373"/>
      <c r="CZ15" s="373"/>
      <c r="DA15" s="373"/>
      <c r="DB15" s="373"/>
      <c r="DC15" s="373"/>
      <c r="DD15" s="373"/>
      <c r="DE15" s="373"/>
      <c r="DF15" s="373"/>
      <c r="DG15" s="373"/>
      <c r="DH15" s="373"/>
      <c r="DI15" s="373"/>
      <c r="DJ15" s="373"/>
      <c r="DK15" s="373"/>
      <c r="DL15" s="373"/>
      <c r="DM15" s="373"/>
      <c r="DN15" s="373"/>
      <c r="DO15" s="373"/>
      <c r="DP15" s="373"/>
      <c r="DQ15" s="373"/>
      <c r="DR15" s="373"/>
      <c r="DS15" s="373"/>
      <c r="DT15" s="373"/>
      <c r="DU15" s="373"/>
      <c r="DV15" s="373"/>
      <c r="DW15" s="373"/>
      <c r="DX15" s="373"/>
      <c r="DY15" s="373"/>
      <c r="DZ15" s="373"/>
      <c r="EA15" s="373"/>
      <c r="EB15" s="373"/>
      <c r="EC15" s="373"/>
      <c r="ED15" s="373"/>
      <c r="EE15" s="373"/>
      <c r="EF15" s="373"/>
      <c r="EG15" s="373"/>
      <c r="EH15" s="373"/>
      <c r="EI15" s="373"/>
      <c r="EJ15" s="373"/>
      <c r="EK15" s="373"/>
      <c r="EL15" s="373"/>
      <c r="EM15" s="373"/>
      <c r="EN15" s="373"/>
      <c r="EO15" s="373"/>
      <c r="EP15" s="373"/>
      <c r="EQ15" s="373"/>
      <c r="ER15" s="373"/>
      <c r="ES15" s="373"/>
      <c r="ET15" s="373"/>
      <c r="EU15" s="373"/>
      <c r="EV15" s="373"/>
      <c r="EW15" s="373"/>
      <c r="EX15" s="373"/>
      <c r="EY15" s="373"/>
      <c r="EZ15" s="373"/>
      <c r="FA15" s="373"/>
      <c r="FB15" s="373"/>
      <c r="FC15" s="373"/>
      <c r="FD15" s="373"/>
      <c r="FE15" s="373"/>
      <c r="FF15" s="373"/>
      <c r="FG15" s="373"/>
      <c r="FH15" s="373"/>
      <c r="FI15" s="373"/>
      <c r="FJ15" s="373"/>
      <c r="FK15" s="373"/>
      <c r="FL15" s="373"/>
      <c r="FM15" s="373"/>
      <c r="FN15" s="373"/>
      <c r="FO15" s="373"/>
      <c r="FP15" s="373"/>
      <c r="FQ15" s="373"/>
      <c r="FR15" s="373"/>
      <c r="FS15" s="373"/>
      <c r="FT15" s="373"/>
      <c r="FU15" s="373"/>
      <c r="FV15" s="373"/>
      <c r="FW15" s="373"/>
      <c r="FX15" s="373"/>
      <c r="FY15" s="373"/>
      <c r="FZ15" s="373"/>
      <c r="GA15" s="373"/>
      <c r="GB15" s="373"/>
      <c r="GC15" s="373"/>
      <c r="GD15" s="373"/>
      <c r="GE15" s="373"/>
      <c r="GF15" s="373"/>
      <c r="GG15" s="373"/>
      <c r="GH15" s="373"/>
      <c r="GI15" s="373"/>
      <c r="GJ15" s="373"/>
      <c r="GK15" s="373"/>
      <c r="GL15" s="373"/>
      <c r="GM15" s="373"/>
      <c r="GN15" s="373"/>
      <c r="GO15" s="373"/>
      <c r="GP15" s="373"/>
      <c r="GQ15" s="373"/>
      <c r="GR15" s="373"/>
      <c r="GS15" s="373"/>
      <c r="GT15" s="373"/>
      <c r="GU15" s="373"/>
      <c r="GV15" s="373"/>
      <c r="GW15" s="373"/>
      <c r="GX15" s="373"/>
      <c r="GY15" s="373"/>
      <c r="GZ15" s="373"/>
      <c r="HA15" s="373"/>
      <c r="HB15" s="373"/>
      <c r="HC15" s="373"/>
      <c r="HD15" s="373"/>
      <c r="HE15" s="373"/>
      <c r="HF15" s="373"/>
      <c r="HG15" s="373"/>
      <c r="HH15" s="373"/>
      <c r="HI15" s="373"/>
      <c r="HJ15" s="373"/>
      <c r="HK15" s="373"/>
      <c r="HL15" s="373"/>
      <c r="HM15" s="373"/>
      <c r="HN15" s="373"/>
      <c r="HO15" s="373"/>
      <c r="HP15" s="373"/>
      <c r="HQ15" s="373"/>
      <c r="HR15" s="373"/>
      <c r="HS15" s="373"/>
      <c r="HT15" s="373"/>
      <c r="HU15" s="373"/>
      <c r="HV15" s="373"/>
      <c r="HW15" s="373"/>
      <c r="HX15" s="373"/>
      <c r="HY15" s="373"/>
      <c r="HZ15" s="373"/>
      <c r="IA15" s="373"/>
      <c r="IB15" s="373"/>
      <c r="IC15" s="373"/>
      <c r="ID15" s="373"/>
      <c r="IE15" s="373"/>
      <c r="IF15" s="373"/>
      <c r="IG15" s="373"/>
      <c r="IH15" s="373"/>
      <c r="II15" s="373"/>
      <c r="IJ15" s="373"/>
      <c r="IK15" s="373"/>
      <c r="IL15" s="373"/>
      <c r="IM15" s="373"/>
      <c r="IN15" s="373"/>
    </row>
    <row r="16" spans="1:248" s="362" customFormat="1" ht="45.75" hidden="1" customHeight="1" x14ac:dyDescent="0.2">
      <c r="A16" s="374">
        <v>1</v>
      </c>
      <c r="B16" s="375" t="s">
        <v>224</v>
      </c>
      <c r="C16" s="376" t="s">
        <v>225</v>
      </c>
      <c r="D16" s="377" t="s">
        <v>85</v>
      </c>
      <c r="E16" s="361" t="s">
        <v>226</v>
      </c>
      <c r="F16" s="378" t="s">
        <v>227</v>
      </c>
      <c r="G16" s="379" t="s">
        <v>228</v>
      </c>
      <c r="H16" s="380" t="s">
        <v>8</v>
      </c>
      <c r="I16" s="381">
        <v>6.7</v>
      </c>
      <c r="J16" s="381">
        <v>8.1</v>
      </c>
      <c r="K16" s="381">
        <v>7.1</v>
      </c>
      <c r="L16" s="381">
        <v>6.3</v>
      </c>
      <c r="M16" s="381">
        <v>6.7</v>
      </c>
      <c r="N16" s="382"/>
      <c r="O16" s="383">
        <f>(SUM(I16:M16))*2</f>
        <v>69.8</v>
      </c>
      <c r="P16" s="384">
        <v>65.893000000000001</v>
      </c>
      <c r="Q16" s="384">
        <f>(O16+P16)/2</f>
        <v>67.846499999999992</v>
      </c>
      <c r="S16" s="363"/>
      <c r="T16" s="363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F16" s="363"/>
      <c r="AG16" s="363"/>
      <c r="AH16" s="363"/>
      <c r="AI16" s="363"/>
      <c r="AJ16" s="363"/>
      <c r="AK16" s="363"/>
      <c r="AL16" s="363"/>
      <c r="AM16" s="363"/>
      <c r="AN16" s="363"/>
      <c r="AO16" s="363"/>
      <c r="AP16" s="363"/>
      <c r="AQ16" s="363"/>
      <c r="AR16" s="363"/>
      <c r="AS16" s="363"/>
      <c r="AT16" s="363"/>
      <c r="AU16" s="363"/>
      <c r="AV16" s="363"/>
      <c r="AW16" s="363"/>
      <c r="AX16" s="363"/>
      <c r="AY16" s="363"/>
      <c r="AZ16" s="363"/>
      <c r="BA16" s="363"/>
      <c r="BB16" s="363"/>
      <c r="BC16" s="363"/>
      <c r="BD16" s="363"/>
      <c r="BE16" s="363"/>
      <c r="BF16" s="363"/>
      <c r="BG16" s="363"/>
      <c r="BH16" s="363"/>
      <c r="BI16" s="363"/>
      <c r="BJ16" s="363"/>
      <c r="BK16" s="363"/>
      <c r="BL16" s="363"/>
      <c r="BM16" s="363"/>
      <c r="BN16" s="363"/>
      <c r="BO16" s="363"/>
      <c r="BP16" s="363"/>
      <c r="BQ16" s="363"/>
      <c r="BR16" s="363"/>
      <c r="BS16" s="363"/>
      <c r="BT16" s="363"/>
      <c r="BU16" s="363"/>
      <c r="BV16" s="363"/>
      <c r="BW16" s="363"/>
      <c r="BX16" s="363"/>
      <c r="BY16" s="363"/>
      <c r="BZ16" s="363"/>
      <c r="CA16" s="363"/>
      <c r="CB16" s="363"/>
      <c r="CC16" s="363"/>
      <c r="CD16" s="363"/>
      <c r="CE16" s="363"/>
      <c r="CF16" s="363"/>
      <c r="CG16" s="363"/>
      <c r="CH16" s="363"/>
      <c r="CI16" s="363"/>
      <c r="CJ16" s="363"/>
      <c r="CK16" s="363"/>
      <c r="CL16" s="363"/>
      <c r="CM16" s="363"/>
      <c r="CN16" s="363"/>
      <c r="CO16" s="363"/>
      <c r="CP16" s="363"/>
      <c r="CQ16" s="363"/>
      <c r="CR16" s="363"/>
      <c r="CS16" s="363"/>
      <c r="CT16" s="363"/>
      <c r="CU16" s="363"/>
      <c r="CV16" s="363"/>
      <c r="CW16" s="363"/>
      <c r="CX16" s="363"/>
      <c r="CY16" s="363"/>
      <c r="CZ16" s="363"/>
      <c r="DA16" s="363"/>
      <c r="DB16" s="363"/>
      <c r="DC16" s="363"/>
      <c r="DD16" s="363"/>
      <c r="DE16" s="363"/>
      <c r="DF16" s="363"/>
      <c r="DG16" s="363"/>
      <c r="DH16" s="363"/>
      <c r="DI16" s="363"/>
      <c r="DJ16" s="363"/>
      <c r="DK16" s="363"/>
      <c r="DL16" s="363"/>
      <c r="DM16" s="363"/>
      <c r="DN16" s="363"/>
      <c r="DO16" s="363"/>
      <c r="DP16" s="363"/>
      <c r="DQ16" s="363"/>
      <c r="DR16" s="363"/>
      <c r="DS16" s="363"/>
      <c r="DT16" s="363"/>
      <c r="DU16" s="363"/>
      <c r="DV16" s="363"/>
      <c r="DW16" s="363"/>
      <c r="DX16" s="363"/>
      <c r="DY16" s="363"/>
      <c r="DZ16" s="363"/>
      <c r="EA16" s="363"/>
      <c r="EB16" s="363"/>
      <c r="EC16" s="363"/>
      <c r="ED16" s="363"/>
      <c r="EE16" s="363"/>
      <c r="EF16" s="363"/>
      <c r="EG16" s="363"/>
      <c r="EH16" s="363"/>
      <c r="EI16" s="363"/>
      <c r="EJ16" s="363"/>
      <c r="EK16" s="363"/>
      <c r="EL16" s="363"/>
      <c r="EM16" s="363"/>
      <c r="EN16" s="363"/>
      <c r="EO16" s="363"/>
      <c r="EP16" s="363"/>
      <c r="EQ16" s="363"/>
      <c r="ER16" s="363"/>
      <c r="ES16" s="363"/>
      <c r="ET16" s="363"/>
      <c r="EU16" s="363"/>
      <c r="EV16" s="363"/>
      <c r="EW16" s="363"/>
      <c r="EX16" s="363"/>
      <c r="EY16" s="363"/>
      <c r="EZ16" s="363"/>
      <c r="FA16" s="363"/>
      <c r="FB16" s="363"/>
      <c r="FC16" s="363"/>
      <c r="FD16" s="363"/>
      <c r="FE16" s="363"/>
      <c r="FF16" s="363"/>
      <c r="FG16" s="363"/>
      <c r="FH16" s="363"/>
      <c r="FI16" s="363"/>
      <c r="FJ16" s="363"/>
      <c r="FK16" s="363"/>
      <c r="FL16" s="363"/>
      <c r="FM16" s="363"/>
      <c r="FN16" s="363"/>
      <c r="FO16" s="363"/>
      <c r="FP16" s="363"/>
      <c r="FQ16" s="363"/>
      <c r="FR16" s="363"/>
      <c r="FS16" s="363"/>
      <c r="FT16" s="363"/>
      <c r="FU16" s="363"/>
      <c r="FV16" s="363"/>
      <c r="FW16" s="363"/>
      <c r="FX16" s="363"/>
      <c r="FY16" s="363"/>
      <c r="FZ16" s="363"/>
      <c r="GA16" s="363"/>
      <c r="GB16" s="363"/>
      <c r="GC16" s="363"/>
      <c r="GD16" s="363"/>
      <c r="GE16" s="363"/>
      <c r="GF16" s="363"/>
      <c r="GG16" s="363"/>
      <c r="GH16" s="363"/>
      <c r="GI16" s="363"/>
      <c r="GJ16" s="363"/>
      <c r="GK16" s="363"/>
      <c r="GL16" s="363"/>
      <c r="GM16" s="363"/>
      <c r="GN16" s="363"/>
      <c r="GO16" s="363"/>
      <c r="GP16" s="363"/>
      <c r="GQ16" s="363"/>
      <c r="GR16" s="363"/>
      <c r="GS16" s="363"/>
      <c r="GT16" s="363"/>
      <c r="GU16" s="363"/>
      <c r="GV16" s="363"/>
      <c r="GW16" s="363"/>
      <c r="GX16" s="363"/>
      <c r="GY16" s="363"/>
      <c r="GZ16" s="363"/>
      <c r="HA16" s="363"/>
      <c r="HB16" s="363"/>
      <c r="HC16" s="363"/>
      <c r="HD16" s="363"/>
      <c r="HE16" s="363"/>
      <c r="HF16" s="363"/>
      <c r="HG16" s="363"/>
      <c r="HH16" s="363"/>
      <c r="HI16" s="363"/>
      <c r="HJ16" s="363"/>
      <c r="HK16" s="363"/>
      <c r="HL16" s="363"/>
      <c r="HM16" s="363"/>
      <c r="HN16" s="363"/>
      <c r="HO16" s="363"/>
      <c r="HP16" s="363"/>
      <c r="HQ16" s="363"/>
      <c r="HR16" s="363"/>
      <c r="HS16" s="363"/>
      <c r="HT16" s="363"/>
      <c r="HU16" s="363"/>
      <c r="HV16" s="363"/>
      <c r="HW16" s="363"/>
      <c r="HX16" s="363"/>
      <c r="HY16" s="363"/>
      <c r="HZ16" s="363"/>
      <c r="IA16" s="363"/>
      <c r="IB16" s="363"/>
      <c r="IC16" s="363"/>
      <c r="ID16" s="363"/>
      <c r="IE16" s="363"/>
      <c r="IF16" s="363"/>
      <c r="IG16" s="363"/>
      <c r="IH16" s="363"/>
      <c r="II16" s="363"/>
      <c r="IJ16" s="363"/>
      <c r="IK16" s="363"/>
      <c r="IL16" s="363"/>
      <c r="IM16" s="363"/>
      <c r="IN16" s="363"/>
    </row>
    <row r="17" spans="1:25" s="41" customFormat="1" ht="63.75" customHeight="1" x14ac:dyDescent="0.25">
      <c r="A17" s="40" t="s">
        <v>32</v>
      </c>
      <c r="E17" s="95"/>
      <c r="H17" s="42" t="s">
        <v>33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X17" s="97"/>
    </row>
    <row r="18" spans="1:25" s="41" customFormat="1" ht="63.75" customHeight="1" x14ac:dyDescent="0.25">
      <c r="A18" s="40" t="s">
        <v>34</v>
      </c>
      <c r="E18" s="95"/>
      <c r="H18" s="43" t="s">
        <v>35</v>
      </c>
      <c r="S18" s="40"/>
      <c r="T18" s="40"/>
      <c r="Y18" s="97"/>
    </row>
    <row r="19" spans="1:25" ht="42.75" customHeight="1" x14ac:dyDescent="0.2">
      <c r="B19" s="45"/>
      <c r="C19" s="45"/>
      <c r="D19" s="45"/>
      <c r="E19" s="45"/>
      <c r="F19" s="45"/>
      <c r="G19" s="45"/>
      <c r="H19" s="45"/>
    </row>
  </sheetData>
  <sheetProtection selectLockedCells="1" selectUnlockedCells="1"/>
  <mergeCells count="21">
    <mergeCell ref="A12:Q12"/>
    <mergeCell ref="N13:O13"/>
    <mergeCell ref="A14:Q14"/>
    <mergeCell ref="N7:N8"/>
    <mergeCell ref="O7:O8"/>
    <mergeCell ref="P7:P8"/>
    <mergeCell ref="Q7:Q8"/>
    <mergeCell ref="A10:Q10"/>
    <mergeCell ref="N11:O11"/>
    <mergeCell ref="A7:A8"/>
    <mergeCell ref="B7:B8"/>
    <mergeCell ref="D7:D8"/>
    <mergeCell ref="E7:E8"/>
    <mergeCell ref="H7:H8"/>
    <mergeCell ref="I7:M7"/>
    <mergeCell ref="S6:X6"/>
    <mergeCell ref="A2:Q2"/>
    <mergeCell ref="A3:Q3"/>
    <mergeCell ref="A4:Q4"/>
    <mergeCell ref="A5:Q5"/>
    <mergeCell ref="A6:E6"/>
  </mergeCells>
  <printOptions horizontalCentered="1"/>
  <pageMargins left="0" right="0" top="0" bottom="0" header="0.51180555555555551" footer="0.51180555555555551"/>
  <pageSetup paperSize="9" scale="66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ТЕСТ ПОС.</vt:lpstr>
      <vt:lpstr>МП БП СП</vt:lpstr>
      <vt:lpstr>ППД КПД</vt:lpstr>
      <vt:lpstr>ППЮ КПЮ</vt:lpstr>
      <vt:lpstr>мол</vt:lpstr>
      <vt:lpstr>'ППЮ КПЮ'!Заголовки_для_печати</vt:lpstr>
      <vt:lpstr>мол!Область_печати</vt:lpstr>
      <vt:lpstr>'МП БП СП'!Область_печати</vt:lpstr>
      <vt:lpstr>'ППД КПД'!Область_печати</vt:lpstr>
      <vt:lpstr>'ППЮ КПЮ'!Область_печати</vt:lpstr>
      <vt:lpstr>'ТЕСТ ПОС.'!Область_печати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ASUS-M50S</dc:creator>
  <cp:lastModifiedBy>123</cp:lastModifiedBy>
  <cp:lastPrinted>2019-07-14T13:43:53Z</cp:lastPrinted>
  <dcterms:created xsi:type="dcterms:W3CDTF">2019-07-14T13:42:09Z</dcterms:created>
  <dcterms:modified xsi:type="dcterms:W3CDTF">2019-07-19T21:57:34Z</dcterms:modified>
</cp:coreProperties>
</file>