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выездка" sheetId="1" r:id="rId1"/>
    <sheet name="ТЕХН60" sheetId="2" r:id="rId2"/>
    <sheet name="ТЕХН    90" sheetId="3" r:id="rId3"/>
    <sheet name="ТЕХН    100" sheetId="4" r:id="rId4"/>
    <sheet name="ТЕХН    110" sheetId="5" r:id="rId5"/>
    <sheet name="ТЕХН    120 " sheetId="6" r:id="rId6"/>
  </sheets>
  <externalReferences>
    <externalReference r:id="rId9"/>
  </externalReferences>
  <definedNames>
    <definedName name="_xlnm.Print_Area" localSheetId="0">'выездка'!$B$1:$W$69</definedName>
    <definedName name="_xlnm.Print_Titles" localSheetId="0">'выездка'!$1:$7</definedName>
    <definedName name="_xlnm.Print_Area" localSheetId="3">'ТЕХН    100'!$A$1:$N$26</definedName>
    <definedName name="_xlnm.Print_Area" localSheetId="4">'ТЕХН    110'!$A$1:$N$25</definedName>
    <definedName name="_xlnm.Print_Area" localSheetId="5">'ТЕХН    120 '!$A$1:$N$18</definedName>
    <definedName name="_xlnm.Print_Area" localSheetId="2">'ТЕХН    90'!$A$1:$N$34</definedName>
    <definedName name="_xlnm.Print_Area" localSheetId="1">'ТЕХН60'!$A$1:$K$32</definedName>
    <definedName name="_xlnm.Print_Area" localSheetId="0">'выездка'!$B$1:$W$69</definedName>
    <definedName name="_xlnm.Print_Titles" localSheetId="0">'выездка'!$1:$7</definedName>
    <definedName name="_xlnm.Print_Area" localSheetId="1">'ТЕХН60'!$A$1:$K$32</definedName>
    <definedName name="_xlnm.Print_Area" localSheetId="2">'ТЕХН    90'!$A$1:$N$34</definedName>
    <definedName name="_xlnm.Print_Area" localSheetId="3">'ТЕХН    100'!$A$1:$N$26</definedName>
    <definedName name="_xlnm.Print_Area" localSheetId="4">'ТЕХН    110'!$A$1:$N$25</definedName>
    <definedName name="_xlnm.Print_Area" localSheetId="5">'ТЕХН    120 '!$A$1:$N$18</definedName>
  </definedNames>
  <calcPr fullCalcOnLoad="1"/>
</workbook>
</file>

<file path=xl/sharedStrings.xml><?xml version="1.0" encoding="utf-8"?>
<sst xmlns="http://schemas.openxmlformats.org/spreadsheetml/2006/main" count="925" uniqueCount="310">
  <si>
    <t>Соревнования по конному спорту</t>
  </si>
  <si>
    <t>ЧЕМПИОНАТ И ПЕРВЕНСТВО РАМОНСКОГО МУНИЦИПАЛЬНОГО РАЙОНА      ЛЕТНИЙ КУБОК КСК «ЯМЕНСКАЯ УСАДЬБА»</t>
  </si>
  <si>
    <t>Выездка</t>
  </si>
  <si>
    <t>технические результаты</t>
  </si>
  <si>
    <t>Воронежская обл., КСК "Яменская усадьба"</t>
  </si>
  <si>
    <t>13 августа 2016г.</t>
  </si>
  <si>
    <t>место</t>
  </si>
  <si>
    <r>
      <rPr>
        <b/>
        <sz val="9"/>
        <rFont val="Verdana"/>
        <family val="2"/>
      </rP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</si>
  <si>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</si>
  <si>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</si>
  <si>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rPr>
        <b/>
        <sz val="9"/>
        <rFont val="Verdana"/>
        <family val="2"/>
      </rP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</si>
  <si>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Владелец</t>
  </si>
  <si>
    <t>Команда, регион</t>
  </si>
  <si>
    <t>E</t>
  </si>
  <si>
    <t>С</t>
  </si>
  <si>
    <t>M</t>
  </si>
  <si>
    <t>ошибки</t>
  </si>
  <si>
    <t>Всего 
баллов</t>
  </si>
  <si>
    <t>Всего %</t>
  </si>
  <si>
    <t>вып. норматив</t>
  </si>
  <si>
    <t>баллы</t>
  </si>
  <si>
    <t>%</t>
  </si>
  <si>
    <t>Место</t>
  </si>
  <si>
    <t>Малый приз.</t>
  </si>
  <si>
    <r>
      <rPr>
        <i/>
        <sz val="9"/>
        <rFont val="Arial"/>
        <family val="2"/>
      </rPr>
      <t>Судьи:  E - Филатова И.В. ВК   ;  С</t>
    </r>
    <r>
      <rPr>
        <b/>
        <i/>
        <sz val="9"/>
        <rFont val="Arial"/>
        <family val="2"/>
      </rPr>
      <t xml:space="preserve">- Цветаева С.Н. ВК  </t>
    </r>
    <r>
      <rPr>
        <i/>
        <sz val="9"/>
        <rFont val="Arial"/>
        <family val="2"/>
      </rPr>
      <t>; М - Маракулина Е.Л. ВК</t>
    </r>
  </si>
  <si>
    <r>
      <rPr>
        <b/>
        <sz val="9"/>
        <rFont val="Verdana"/>
        <family val="2"/>
      </rPr>
      <t xml:space="preserve">ХАУСТОВА
</t>
    </r>
    <r>
      <rPr>
        <sz val="9"/>
        <rFont val="Verdana"/>
        <family val="2"/>
      </rPr>
      <t>Надежда</t>
    </r>
  </si>
  <si>
    <t>056175</t>
  </si>
  <si>
    <t>II</t>
  </si>
  <si>
    <r>
      <rPr>
        <b/>
        <sz val="9"/>
        <rFont val="Verdana"/>
        <family val="2"/>
      </rPr>
      <t xml:space="preserve">БРЮНЕТ-00
</t>
    </r>
    <r>
      <rPr>
        <sz val="9"/>
        <rFont val="Verdana"/>
        <family val="2"/>
      </rPr>
      <t>сер., жер., англо-тер., Цейтнот, Ставропольский п/з</t>
    </r>
  </si>
  <si>
    <t>Хаустова Н.</t>
  </si>
  <si>
    <t>ч/в,
Воронежская обл.</t>
  </si>
  <si>
    <r>
      <rPr>
        <b/>
        <sz val="9"/>
        <rFont val="Verdana"/>
        <family val="2"/>
      </rPr>
      <t xml:space="preserve">ЕРМОШИНА
</t>
    </r>
    <r>
      <rPr>
        <sz val="9"/>
        <rFont val="Verdana"/>
        <family val="2"/>
      </rPr>
      <t>Елизавета, 1998</t>
    </r>
  </si>
  <si>
    <t>045098</t>
  </si>
  <si>
    <t>I</t>
  </si>
  <si>
    <r>
      <rPr>
        <b/>
        <sz val="9"/>
        <rFont val="Verdana"/>
        <family val="2"/>
      </rPr>
      <t xml:space="preserve">ГОЛД ФАЙЕР-04
</t>
    </r>
    <r>
      <rPr>
        <sz val="9"/>
        <rFont val="Verdana"/>
        <family val="2"/>
      </rPr>
      <t>рыж., мер., трак, ПФ "Зевс"</t>
    </r>
  </si>
  <si>
    <t>Ермошина Н.</t>
  </si>
  <si>
    <t>ч/в
Воронежская обл.</t>
  </si>
  <si>
    <t>III</t>
  </si>
  <si>
    <r>
      <rPr>
        <b/>
        <sz val="9"/>
        <rFont val="Verdana"/>
        <family val="2"/>
      </rPr>
      <t xml:space="preserve">ДИАЛОГ ВИВАТ-04
</t>
    </r>
    <r>
      <rPr>
        <sz val="9"/>
        <rFont val="Verdana"/>
        <family val="2"/>
      </rPr>
      <t>вор., жер., ганн., Дуглас, Московская обл.</t>
    </r>
  </si>
  <si>
    <t>ч/в,
 Воронежская обл.</t>
  </si>
  <si>
    <r>
      <rPr>
        <b/>
        <sz val="9"/>
        <rFont val="Verdana"/>
        <family val="2"/>
      </rPr>
      <t xml:space="preserve">БЕХМЕТЬЕВА
</t>
    </r>
    <r>
      <rPr>
        <sz val="9"/>
        <rFont val="Verdana"/>
        <family val="2"/>
      </rPr>
      <t>Лада, 2000</t>
    </r>
  </si>
  <si>
    <t>043100</t>
  </si>
  <si>
    <r>
      <rPr>
        <b/>
        <sz val="9"/>
        <rFont val="Verdana"/>
        <family val="2"/>
      </rPr>
      <t xml:space="preserve">РОДЕН-05
</t>
    </r>
    <r>
      <rPr>
        <sz val="9"/>
        <rFont val="Verdana"/>
        <family val="2"/>
      </rPr>
      <t>гн., жер., РВП, Романтикер, Старожиловский к/з</t>
    </r>
  </si>
  <si>
    <t>Ставицкая О.</t>
  </si>
  <si>
    <r>
      <rPr>
        <b/>
        <sz val="9"/>
        <rFont val="Verdana"/>
        <family val="2"/>
      </rPr>
      <t xml:space="preserve">ЦИЦИЛИНА
</t>
    </r>
    <r>
      <rPr>
        <sz val="9"/>
        <rFont val="Verdana"/>
        <family val="2"/>
      </rPr>
      <t>Алина, 1999</t>
    </r>
  </si>
  <si>
    <r>
      <rPr>
        <b/>
        <sz val="9"/>
        <rFont val="Verdana"/>
        <family val="2"/>
      </rPr>
      <t xml:space="preserve">ОКСИЯ-03
</t>
    </r>
    <r>
      <rPr>
        <sz val="9"/>
        <rFont val="Verdana"/>
        <family val="2"/>
      </rPr>
      <t>гн., коб., РВ, Кнехт, Старожиловский к\з</t>
    </r>
  </si>
  <si>
    <t>008191</t>
  </si>
  <si>
    <t>Цицилина А.</t>
  </si>
  <si>
    <t>Юношеская езда. Тест. Личный приз. Юноши</t>
  </si>
  <si>
    <r>
      <rPr>
        <b/>
        <sz val="9"/>
        <color indexed="8"/>
        <rFont val="Verdana"/>
        <family val="2"/>
      </rPr>
      <t xml:space="preserve">ЛЫБАНЬ
</t>
    </r>
    <r>
      <rPr>
        <sz val="9"/>
        <color indexed="8"/>
        <rFont val="Verdana"/>
        <family val="2"/>
      </rPr>
      <t>Елизавета, 2001</t>
    </r>
  </si>
  <si>
    <t>КМС</t>
  </si>
  <si>
    <r>
      <rPr>
        <b/>
        <sz val="9"/>
        <color indexed="8"/>
        <rFont val="Verdana"/>
        <family val="2"/>
      </rPr>
      <t xml:space="preserve">ХЕЛЬГА-00
</t>
    </r>
    <r>
      <rPr>
        <sz val="9"/>
        <color indexed="8"/>
        <rFont val="Verdana"/>
        <family val="2"/>
      </rPr>
      <t>гн., коб., ганн., Укор, Липецкая обл.</t>
    </r>
  </si>
  <si>
    <t>Лыбань С.</t>
  </si>
  <si>
    <t>КСК «Яменская усадьба»
Воронежская обл.</t>
  </si>
  <si>
    <r>
      <rPr>
        <b/>
        <sz val="9"/>
        <color indexed="8"/>
        <rFont val="Verdana"/>
        <family val="2"/>
      </rPr>
      <t xml:space="preserve">ЕРМОШИНА
</t>
    </r>
    <r>
      <rPr>
        <sz val="9"/>
        <color indexed="8"/>
        <rFont val="Verdana"/>
        <family val="2"/>
      </rPr>
      <t>Елизавета, 1998</t>
    </r>
  </si>
  <si>
    <r>
      <rPr>
        <b/>
        <sz val="9"/>
        <color indexed="8"/>
        <rFont val="Verdana"/>
        <family val="2"/>
      </rPr>
      <t xml:space="preserve">ГОЛД ФАЙЕР-04
</t>
    </r>
    <r>
      <rPr>
        <sz val="9"/>
        <color indexed="8"/>
        <rFont val="Verdana"/>
        <family val="2"/>
      </rPr>
      <t>рыж., мер., трак, ПФ "Зевс"</t>
    </r>
  </si>
  <si>
    <r>
      <rPr>
        <b/>
        <sz val="9"/>
        <color indexed="8"/>
        <rFont val="Verdana"/>
        <family val="2"/>
      </rPr>
      <t xml:space="preserve">БЕХМЕТЬЕВА
</t>
    </r>
    <r>
      <rPr>
        <sz val="9"/>
        <color indexed="8"/>
        <rFont val="Verdana"/>
        <family val="2"/>
      </rPr>
      <t>Лада, 2000</t>
    </r>
  </si>
  <si>
    <r>
      <rPr>
        <b/>
        <sz val="9"/>
        <color indexed="8"/>
        <rFont val="Verdana"/>
        <family val="2"/>
      </rPr>
      <t xml:space="preserve">РОДЕН-05
</t>
    </r>
    <r>
      <rPr>
        <sz val="9"/>
        <color indexed="8"/>
        <rFont val="Verdana"/>
        <family val="2"/>
      </rPr>
      <t>гн., жер., РВП, Романтикер, Старожиловский к/з</t>
    </r>
  </si>
  <si>
    <r>
      <rPr>
        <b/>
        <sz val="9"/>
        <color indexed="8"/>
        <rFont val="Verdana"/>
        <family val="2"/>
      </rPr>
      <t xml:space="preserve">ДМИТРИЕНКО
</t>
    </r>
    <r>
      <rPr>
        <sz val="9"/>
        <color indexed="8"/>
        <rFont val="Verdana"/>
        <family val="2"/>
      </rPr>
      <t>Мария, 2001</t>
    </r>
  </si>
  <si>
    <t>025401</t>
  </si>
  <si>
    <r>
      <rPr>
        <b/>
        <sz val="9"/>
        <color indexed="8"/>
        <rFont val="Verdana"/>
        <family val="2"/>
      </rPr>
      <t xml:space="preserve">ЖИВОПИСЬ-02
</t>
    </r>
    <r>
      <rPr>
        <sz val="9"/>
        <color indexed="8"/>
        <rFont val="Verdana"/>
        <family val="2"/>
      </rPr>
      <t>кар., коб., орл. - ганн., Полигонс, Липецкая обл.</t>
    </r>
  </si>
  <si>
    <t>Стахурлов И.</t>
  </si>
  <si>
    <r>
      <rPr>
        <b/>
        <sz val="9"/>
        <color indexed="8"/>
        <rFont val="Verdana"/>
        <family val="2"/>
      </rPr>
      <t xml:space="preserve">ПЕТРОСАЕНКО
</t>
    </r>
    <r>
      <rPr>
        <sz val="9"/>
        <color indexed="8"/>
        <rFont val="Verdana"/>
        <family val="2"/>
      </rPr>
      <t>Ксения</t>
    </r>
  </si>
  <si>
    <r>
      <rPr>
        <b/>
        <sz val="9"/>
        <color indexed="8"/>
        <rFont val="Verdana"/>
        <family val="2"/>
      </rPr>
      <t xml:space="preserve">ГОБОЙ-02
</t>
    </r>
    <r>
      <rPr>
        <sz val="9"/>
        <color indexed="8"/>
        <rFont val="Verdana"/>
        <family val="2"/>
      </rPr>
      <t>гн., жер., англ. буд., Россия</t>
    </r>
  </si>
  <si>
    <t>Кубахова И.</t>
  </si>
  <si>
    <r>
      <rPr>
        <b/>
        <sz val="9"/>
        <color indexed="8"/>
        <rFont val="Verdana"/>
        <family val="2"/>
      </rPr>
      <t xml:space="preserve">МИНАКОВА
</t>
    </r>
    <r>
      <rPr>
        <sz val="9"/>
        <color indexed="8"/>
        <rFont val="Verdana"/>
        <family val="2"/>
      </rPr>
      <t>Екатерина, 1999</t>
    </r>
  </si>
  <si>
    <t>044399</t>
  </si>
  <si>
    <r>
      <rPr>
        <b/>
        <sz val="9"/>
        <color indexed="8"/>
        <rFont val="Verdana"/>
        <family val="2"/>
      </rPr>
      <t xml:space="preserve">КИСТЕНЬ-08
</t>
    </r>
    <r>
      <rPr>
        <sz val="9"/>
        <color indexed="8"/>
        <rFont val="Verdana"/>
        <family val="2"/>
      </rPr>
      <t>т. сер., жер., орл. рыс., Интерес, Московский к/з №1</t>
    </r>
  </si>
  <si>
    <t>квит.</t>
  </si>
  <si>
    <t>Послухаева М.</t>
  </si>
  <si>
    <t>КСК "Русская усадьба"
Воронежская обл.</t>
  </si>
  <si>
    <t>Предварительный Приз. Дети. В</t>
  </si>
  <si>
    <t>зачет дети</t>
  </si>
  <si>
    <r>
      <rPr>
        <b/>
        <sz val="9"/>
        <rFont val="Verdana"/>
        <family val="2"/>
      </rPr>
      <t xml:space="preserve">ОСТАПЕЦ
</t>
    </r>
    <r>
      <rPr>
        <sz val="9"/>
        <rFont val="Verdana"/>
        <family val="2"/>
      </rPr>
      <t>Кристина, 2003</t>
    </r>
  </si>
  <si>
    <r>
      <rPr>
        <b/>
        <sz val="9"/>
        <rFont val="Verdana"/>
        <family val="2"/>
      </rPr>
      <t xml:space="preserve">ОРЕАДА-08
</t>
    </r>
    <r>
      <rPr>
        <sz val="9"/>
        <rFont val="Verdana"/>
        <family val="2"/>
      </rPr>
      <t>сер., коб., ПК, Осирис, МО</t>
    </r>
  </si>
  <si>
    <t>Остапец Е.</t>
  </si>
  <si>
    <t>I Ю</t>
  </si>
  <si>
    <r>
      <rPr>
        <b/>
        <sz val="9"/>
        <rFont val="Verdana"/>
        <family val="2"/>
      </rPr>
      <t xml:space="preserve">ЖЕГУЛЕВЦЕВ
</t>
    </r>
    <r>
      <rPr>
        <sz val="9"/>
        <rFont val="Verdana"/>
        <family val="2"/>
      </rPr>
      <t>Данил, 2003</t>
    </r>
  </si>
  <si>
    <t>б/р</t>
  </si>
  <si>
    <r>
      <rPr>
        <b/>
        <sz val="9"/>
        <rFont val="Verdana"/>
        <family val="2"/>
      </rPr>
      <t xml:space="preserve">ДАЛАМ-08
</t>
    </r>
    <r>
      <rPr>
        <sz val="9"/>
        <rFont val="Verdana"/>
        <family val="2"/>
      </rPr>
      <t>рыж., жер., ЧВ, Алрейд, Красноармейский к/з</t>
    </r>
  </si>
  <si>
    <t>Жегулевцев А.</t>
  </si>
  <si>
    <t>III Ю</t>
  </si>
  <si>
    <t>зачет любители</t>
  </si>
  <si>
    <r>
      <rPr>
        <b/>
        <sz val="9"/>
        <rFont val="Verdana"/>
        <family val="2"/>
      </rPr>
      <t xml:space="preserve">МАЛИНИНА
</t>
    </r>
    <r>
      <rPr>
        <sz val="9"/>
        <rFont val="Verdana"/>
        <family val="2"/>
      </rPr>
      <t>Юлия, 2001</t>
    </r>
  </si>
  <si>
    <t>не член</t>
  </si>
  <si>
    <r>
      <rPr>
        <b/>
        <sz val="9"/>
        <rFont val="Verdana"/>
        <family val="2"/>
      </rPr>
      <t xml:space="preserve">МОНОСКОП-02
</t>
    </r>
    <r>
      <rPr>
        <sz val="9"/>
        <rFont val="Verdana"/>
        <family val="2"/>
      </rPr>
      <t>вор., мер., орл. рыс., Пакт, Хреновской к/з</t>
    </r>
  </si>
  <si>
    <t>012978</t>
  </si>
  <si>
    <t>Сырцева Д.</t>
  </si>
  <si>
    <t>КСК "Старица"
Воронежская обл.</t>
  </si>
  <si>
    <t>Юношеская езда. Тест. Командный приз. Юноши</t>
  </si>
  <si>
    <r>
      <rPr>
        <b/>
        <sz val="9"/>
        <rFont val="Verdana"/>
        <family val="2"/>
      </rPr>
      <t xml:space="preserve">ДМИТРИЕНКО
</t>
    </r>
    <r>
      <rPr>
        <sz val="9"/>
        <rFont val="Verdana"/>
        <family val="2"/>
      </rPr>
      <t>Мария, 2001</t>
    </r>
  </si>
  <si>
    <r>
      <rPr>
        <b/>
        <sz val="9"/>
        <rFont val="Verdana"/>
        <family val="2"/>
      </rPr>
      <t xml:space="preserve">ЖИВОПИСЬ-02
</t>
    </r>
    <r>
      <rPr>
        <sz val="9"/>
        <rFont val="Verdana"/>
        <family val="2"/>
      </rPr>
      <t>кар., коб., орл. - ганн., Полигонс, Липецкая обл.</t>
    </r>
  </si>
  <si>
    <r>
      <rPr>
        <b/>
        <sz val="9"/>
        <rFont val="Verdana"/>
        <family val="2"/>
      </rPr>
      <t xml:space="preserve">МИНАКОВА
</t>
    </r>
    <r>
      <rPr>
        <sz val="9"/>
        <rFont val="Verdana"/>
        <family val="2"/>
      </rPr>
      <t>Екатерина, 1999</t>
    </r>
  </si>
  <si>
    <r>
      <rPr>
        <b/>
        <sz val="9"/>
        <rFont val="Verdana"/>
        <family val="2"/>
      </rPr>
      <t xml:space="preserve">КИСТЕНЬ-08
</t>
    </r>
    <r>
      <rPr>
        <sz val="9"/>
        <rFont val="Verdana"/>
        <family val="2"/>
      </rPr>
      <t>т. сер., жер., орл. рыс., Интерес, Московский к/з №1</t>
    </r>
  </si>
  <si>
    <r>
      <rPr>
        <b/>
        <sz val="9"/>
        <rFont val="Verdana"/>
        <family val="2"/>
      </rPr>
      <t xml:space="preserve">КУРНОСОВА
</t>
    </r>
    <r>
      <rPr>
        <sz val="9"/>
        <rFont val="Verdana"/>
        <family val="2"/>
      </rPr>
      <t>Дарья, 2000</t>
    </r>
  </si>
  <si>
    <t>034100</t>
  </si>
  <si>
    <r>
      <rPr>
        <b/>
        <sz val="9"/>
        <rFont val="Verdana"/>
        <family val="2"/>
      </rPr>
      <t xml:space="preserve">ДИАДЕМА-00
</t>
    </r>
    <r>
      <rPr>
        <sz val="9"/>
        <rFont val="Verdana"/>
        <family val="2"/>
      </rPr>
      <t xml:space="preserve">кар., коб., ганн. помесь, Даллас, Курская обл. </t>
    </r>
  </si>
  <si>
    <t>Курносов А.</t>
  </si>
  <si>
    <t xml:space="preserve">Юношеская езда. Тест. Предварительный приз. Юноши </t>
  </si>
  <si>
    <t xml:space="preserve">зачет юноши </t>
  </si>
  <si>
    <r>
      <rPr>
        <b/>
        <sz val="9"/>
        <rFont val="Verdana"/>
        <family val="2"/>
      </rPr>
      <t xml:space="preserve">МЕХБАЛИЕВА
</t>
    </r>
    <r>
      <rPr>
        <sz val="9"/>
        <rFont val="Verdana"/>
        <family val="2"/>
      </rPr>
      <t>Айнур, 2001</t>
    </r>
  </si>
  <si>
    <t xml:space="preserve"> 013101</t>
  </si>
  <si>
    <r>
      <rPr>
        <b/>
        <sz val="9"/>
        <rFont val="Verdana"/>
        <family val="2"/>
      </rPr>
      <t xml:space="preserve">РОЗЫСК-04
</t>
    </r>
    <r>
      <rPr>
        <sz val="9"/>
        <rFont val="Verdana"/>
        <family val="2"/>
      </rPr>
      <t>рыж., жер., буд., Рой, к/з им. 1 КА</t>
    </r>
  </si>
  <si>
    <t>Кочева О.</t>
  </si>
  <si>
    <t>КСК "Русская Усадьба"
Воронежская обл.</t>
  </si>
  <si>
    <t>зачет взрослые</t>
  </si>
  <si>
    <r>
      <rPr>
        <b/>
        <sz val="9"/>
        <rFont val="Verdana"/>
        <family val="2"/>
      </rPr>
      <t xml:space="preserve">ЗЕЛЕНКОВА
</t>
    </r>
    <r>
      <rPr>
        <sz val="9"/>
        <rFont val="Verdana"/>
        <family val="2"/>
      </rPr>
      <t>Марина</t>
    </r>
  </si>
  <si>
    <r>
      <rPr>
        <b/>
        <sz val="9"/>
        <rFont val="Verdana"/>
        <family val="2"/>
      </rPr>
      <t xml:space="preserve">АДМИРАЛ-10
</t>
    </r>
    <r>
      <rPr>
        <sz val="9"/>
        <rFont val="Verdana"/>
        <family val="2"/>
      </rPr>
      <t>вор., мер., голшт., Домел, Польша</t>
    </r>
  </si>
  <si>
    <t>Падалка А.</t>
  </si>
  <si>
    <r>
      <rPr>
        <b/>
        <sz val="9"/>
        <rFont val="Verdana"/>
        <family val="2"/>
      </rPr>
      <t xml:space="preserve">ПЕТРОСАЕНКО
</t>
    </r>
    <r>
      <rPr>
        <sz val="9"/>
        <rFont val="Verdana"/>
        <family val="2"/>
      </rPr>
      <t>Ксения</t>
    </r>
  </si>
  <si>
    <r>
      <rPr>
        <b/>
        <sz val="9"/>
        <rFont val="Verdana"/>
        <family val="2"/>
      </rPr>
      <t xml:space="preserve">ГОБОЙ-02
</t>
    </r>
    <r>
      <rPr>
        <sz val="9"/>
        <rFont val="Verdana"/>
        <family val="2"/>
      </rPr>
      <t>гн., жер., англ. буд., Россия</t>
    </r>
  </si>
  <si>
    <r>
      <rPr>
        <b/>
        <sz val="9"/>
        <rFont val="Verdana"/>
        <family val="2"/>
      </rPr>
      <t xml:space="preserve">ХАРЛЕЙ-03
</t>
    </r>
    <r>
      <rPr>
        <sz val="9"/>
        <rFont val="Verdana"/>
        <family val="2"/>
      </rPr>
      <t>рыж., жер., ПК, Хапун, Краснодарский край</t>
    </r>
  </si>
  <si>
    <t xml:space="preserve">Сурков </t>
  </si>
  <si>
    <t>Командный приз. Дети</t>
  </si>
  <si>
    <r>
      <rPr>
        <b/>
        <sz val="9"/>
        <rFont val="Verdana"/>
        <family val="2"/>
      </rPr>
      <t xml:space="preserve">СТАХУРЛОВА
</t>
    </r>
    <r>
      <rPr>
        <sz val="9"/>
        <rFont val="Verdana"/>
        <family val="2"/>
      </rPr>
      <t>Алина, 1999</t>
    </r>
  </si>
  <si>
    <r>
      <rPr>
        <b/>
        <sz val="9"/>
        <rFont val="Verdana"/>
        <family val="2"/>
      </rPr>
      <t xml:space="preserve">ЭНРИК-09
</t>
    </r>
    <r>
      <rPr>
        <sz val="9"/>
        <rFont val="Verdana"/>
        <family val="2"/>
      </rPr>
      <t>вор., жер., фриз., Норберт, Голландия</t>
    </r>
  </si>
  <si>
    <t>Польшиков В.</t>
  </si>
  <si>
    <r>
      <rPr>
        <b/>
        <sz val="9"/>
        <rFont val="Verdana"/>
        <family val="2"/>
      </rPr>
      <t xml:space="preserve">БАБКИНА
</t>
    </r>
    <r>
      <rPr>
        <sz val="9"/>
        <rFont val="Verdana"/>
        <family val="2"/>
      </rPr>
      <t>Нина, 1999</t>
    </r>
  </si>
  <si>
    <t>046199</t>
  </si>
  <si>
    <r>
      <rPr>
        <b/>
        <sz val="9"/>
        <rFont val="Verdana"/>
        <family val="2"/>
      </rPr>
      <t xml:space="preserve">ПИРЕЙ-04
</t>
    </r>
    <r>
      <rPr>
        <sz val="9"/>
        <rFont val="Verdana"/>
        <family val="2"/>
      </rPr>
      <t>гн., мер., трак., Обруч, Кировский к/з</t>
    </r>
  </si>
  <si>
    <t>Бабкин С.</t>
  </si>
  <si>
    <r>
      <rPr>
        <b/>
        <sz val="9"/>
        <rFont val="Verdana"/>
        <family val="2"/>
      </rPr>
      <t xml:space="preserve">ПУЛЬВЕР
</t>
    </r>
    <r>
      <rPr>
        <sz val="9"/>
        <rFont val="Verdana"/>
        <family val="2"/>
      </rPr>
      <t>София, 2000</t>
    </r>
  </si>
  <si>
    <t>029900</t>
  </si>
  <si>
    <r>
      <rPr>
        <b/>
        <sz val="9"/>
        <rFont val="Verdana"/>
        <family val="2"/>
      </rPr>
      <t xml:space="preserve">ДЕБЮТ-08
</t>
    </r>
    <r>
      <rPr>
        <sz val="9"/>
        <rFont val="Verdana"/>
        <family val="2"/>
      </rPr>
      <t>бур., мер., ПК, Бенедикк, Хреновской к/з</t>
    </r>
  </si>
  <si>
    <t>Пульвер Ю.</t>
  </si>
  <si>
    <t>II Ю</t>
  </si>
  <si>
    <r>
      <rPr>
        <b/>
        <sz val="9"/>
        <rFont val="Verdana"/>
        <family val="2"/>
      </rPr>
      <t xml:space="preserve">ШЕХОВЦЕВА
</t>
    </r>
    <r>
      <rPr>
        <sz val="9"/>
        <rFont val="Verdana"/>
        <family val="2"/>
      </rPr>
      <t>Марина, 1989</t>
    </r>
  </si>
  <si>
    <r>
      <rPr>
        <b/>
        <sz val="9"/>
        <rFont val="Verdana"/>
        <family val="2"/>
      </rPr>
      <t xml:space="preserve">ВЕРСАЛЬ-11
</t>
    </r>
    <r>
      <rPr>
        <sz val="9"/>
        <rFont val="Verdana"/>
        <family val="2"/>
      </rPr>
      <t>гн., коб., орл. рыс., Люкс, Хреновской к/з</t>
    </r>
  </si>
  <si>
    <t>Элементарная езда</t>
  </si>
  <si>
    <r>
      <rPr>
        <i/>
        <sz val="9"/>
        <rFont val="Arial"/>
        <family val="2"/>
      </rPr>
      <t>Судьи:  E - Филатова И.В. ВК   ;  С</t>
    </r>
    <r>
      <rPr>
        <b/>
        <i/>
        <sz val="9"/>
        <rFont val="Arial"/>
        <family val="2"/>
      </rPr>
      <t xml:space="preserve">- Маракулина Е.Л. ВК  </t>
    </r>
    <r>
      <rPr>
        <i/>
        <sz val="9"/>
        <rFont val="Arial"/>
        <family val="2"/>
      </rPr>
      <t>; М - Нечаева Н.С. 1К</t>
    </r>
  </si>
  <si>
    <r>
      <rPr>
        <b/>
        <sz val="9"/>
        <rFont val="Verdana"/>
        <family val="2"/>
      </rPr>
      <t xml:space="preserve">ЕРОФЕЕВА
</t>
    </r>
    <r>
      <rPr>
        <sz val="9"/>
        <rFont val="Verdana"/>
        <family val="2"/>
      </rPr>
      <t>Дарина, 1999</t>
    </r>
  </si>
  <si>
    <r>
      <rPr>
        <b/>
        <sz val="9"/>
        <rFont val="Verdana"/>
        <family val="2"/>
      </rPr>
      <t xml:space="preserve">ШВЕЦИЯ-09
</t>
    </r>
    <r>
      <rPr>
        <sz val="9"/>
        <rFont val="Verdana"/>
        <family val="2"/>
      </rPr>
      <t>сер. пег., коб., клиппер,  Липецкая обл.</t>
    </r>
  </si>
  <si>
    <r>
      <rPr>
        <b/>
        <sz val="9"/>
        <rFont val="Verdana"/>
        <family val="2"/>
      </rPr>
      <t xml:space="preserve">ГУСЕВА
</t>
    </r>
    <r>
      <rPr>
        <sz val="9"/>
        <rFont val="Verdana"/>
        <family val="2"/>
      </rPr>
      <t>Наталья</t>
    </r>
  </si>
  <si>
    <r>
      <rPr>
        <b/>
        <sz val="9"/>
        <rFont val="Verdana"/>
        <family val="2"/>
      </rPr>
      <t xml:space="preserve">ЗВЯГИНА
</t>
    </r>
    <r>
      <rPr>
        <sz val="9"/>
        <rFont val="Verdana"/>
        <family val="2"/>
      </rPr>
      <t>Елена, 1995</t>
    </r>
  </si>
  <si>
    <r>
      <rPr>
        <b/>
        <sz val="9"/>
        <rFont val="Verdana"/>
        <family val="2"/>
      </rPr>
      <t xml:space="preserve">МАНИТУ-00
</t>
    </r>
    <r>
      <rPr>
        <sz val="9"/>
        <rFont val="Verdana"/>
        <family val="2"/>
      </rPr>
      <t>ворон. сер. пег.,мер, б/п, НУ</t>
    </r>
  </si>
  <si>
    <r>
      <rPr>
        <b/>
        <sz val="9"/>
        <rFont val="Verdana"/>
        <family val="2"/>
      </rPr>
      <t xml:space="preserve">ГОРДЕЕВА
</t>
    </r>
    <r>
      <rPr>
        <sz val="9"/>
        <rFont val="Verdana"/>
        <family val="2"/>
      </rPr>
      <t>Дарья, 2001</t>
    </r>
  </si>
  <si>
    <r>
      <rPr>
        <b/>
        <sz val="9"/>
        <rFont val="Verdana"/>
        <family val="2"/>
      </rPr>
      <t xml:space="preserve">МАНИТУ-00
</t>
    </r>
    <r>
      <rPr>
        <sz val="9"/>
        <rFont val="Verdana"/>
        <family val="2"/>
      </rPr>
      <t>вор. сер. пег.,мер, б/п, НУ</t>
    </r>
  </si>
  <si>
    <r>
      <rPr>
        <b/>
        <sz val="9"/>
        <rFont val="Verdana"/>
        <family val="2"/>
      </rPr>
      <t xml:space="preserve">ТЕПЛОВА
</t>
    </r>
    <r>
      <rPr>
        <sz val="9"/>
        <rFont val="Verdana"/>
        <family val="2"/>
      </rPr>
      <t>Елизавета, 2000</t>
    </r>
  </si>
  <si>
    <r>
      <rPr>
        <b/>
        <sz val="9"/>
        <rFont val="Verdana"/>
        <family val="2"/>
      </rPr>
      <t xml:space="preserve">ПАГУБА-08
</t>
    </r>
    <r>
      <rPr>
        <sz val="9"/>
        <rFont val="Verdana"/>
        <family val="2"/>
      </rPr>
      <t>сер., коб., першер., Петушок, Вяземский к/з</t>
    </r>
  </si>
  <si>
    <r>
      <rPr>
        <b/>
        <sz val="9"/>
        <rFont val="Verdana"/>
        <family val="2"/>
      </rPr>
      <t xml:space="preserve">МИХАЙЛОВА
</t>
    </r>
    <r>
      <rPr>
        <sz val="9"/>
        <rFont val="Verdana"/>
        <family val="2"/>
      </rPr>
      <t>Лариса</t>
    </r>
  </si>
  <si>
    <r>
      <rPr>
        <b/>
        <sz val="9"/>
        <rFont val="Verdana"/>
        <family val="2"/>
      </rPr>
      <t xml:space="preserve">ОРЛИЦА-12
</t>
    </r>
    <r>
      <rPr>
        <sz val="9"/>
        <rFont val="Verdana"/>
        <family val="2"/>
      </rPr>
      <t>гн., коб., РСП, Римск, Липецкая обл.</t>
    </r>
  </si>
  <si>
    <t>Михайлова Л.</t>
  </si>
  <si>
    <t>ч/в
Липецкая обл.</t>
  </si>
  <si>
    <r>
      <rPr>
        <b/>
        <sz val="9"/>
        <rFont val="Verdana"/>
        <family val="2"/>
      </rPr>
      <t xml:space="preserve">РАКОВА
</t>
    </r>
    <r>
      <rPr>
        <sz val="9"/>
        <rFont val="Verdana"/>
        <family val="2"/>
      </rPr>
      <t>Николь, 2003</t>
    </r>
  </si>
  <si>
    <r>
      <rPr>
        <b/>
        <sz val="9"/>
        <rFont val="Verdana"/>
        <family val="2"/>
      </rPr>
      <t xml:space="preserve">ГЕГЕМОН-00
</t>
    </r>
    <r>
      <rPr>
        <sz val="9"/>
        <rFont val="Verdana"/>
        <family val="2"/>
      </rPr>
      <t>рыж., мер., дон., Россия</t>
    </r>
  </si>
  <si>
    <r>
      <rPr>
        <b/>
        <sz val="9"/>
        <rFont val="Verdana"/>
        <family val="2"/>
      </rPr>
      <t xml:space="preserve">БОЛЯСНИКОВА
</t>
    </r>
    <r>
      <rPr>
        <sz val="9"/>
        <rFont val="Verdana"/>
        <family val="2"/>
      </rPr>
      <t>Виктория, 2005</t>
    </r>
  </si>
  <si>
    <r>
      <rPr>
        <b/>
        <sz val="9"/>
        <rFont val="Verdana"/>
        <family val="2"/>
      </rPr>
      <t xml:space="preserve">СОВЧУК
</t>
    </r>
    <r>
      <rPr>
        <sz val="9"/>
        <rFont val="Verdana"/>
        <family val="2"/>
      </rPr>
      <t>Софья, 2004</t>
    </r>
  </si>
  <si>
    <r>
      <rPr>
        <b/>
        <sz val="9"/>
        <rFont val="Verdana"/>
        <family val="2"/>
      </rPr>
      <t xml:space="preserve">СИМОНА-04
</t>
    </r>
    <r>
      <rPr>
        <sz val="9"/>
        <rFont val="Verdana"/>
        <family val="2"/>
      </rPr>
      <t>гн., коб., латв. Рыс., Брянская обл.</t>
    </r>
  </si>
  <si>
    <t>Бессонова О.</t>
  </si>
  <si>
    <t>снята</t>
  </si>
  <si>
    <t>ЧЕМПИОНАТ И ПЕРВЕНСТВО РАМОНСКОГО МР
ЛЕТНИЙ КУБОК КСК «ЯМЕНСКАЯ УСАДЬБА»</t>
  </si>
  <si>
    <t xml:space="preserve">Преодоление препятствий </t>
  </si>
  <si>
    <t>Технические результаты</t>
  </si>
  <si>
    <t>Маршрут №1, 60 см, ст. 9.8.2.1 (Табл. В)</t>
  </si>
  <si>
    <t>14 августа 2016 г.</t>
  </si>
  <si>
    <t>зачет</t>
  </si>
  <si>
    <t>Результат</t>
  </si>
  <si>
    <t>Маршрут</t>
  </si>
  <si>
    <t>Перепрыжка</t>
  </si>
  <si>
    <t>ш.о.</t>
  </si>
  <si>
    <t>Время</t>
  </si>
  <si>
    <t>зачет для всадников до 16 лет включительно</t>
  </si>
  <si>
    <t>ЧИКИШЕВА
Елизавета, 2002</t>
  </si>
  <si>
    <t>ГОМЕРА-06
гн., коб., орл. Рыс., Мелитополь, Воронежская обл.</t>
  </si>
  <si>
    <t>002487</t>
  </si>
  <si>
    <t>Жукова Е.</t>
  </si>
  <si>
    <t>ДЮСШ г. Павловск
Воронежская обл.</t>
  </si>
  <si>
    <t>МАЛИНИНА
Юлия, 2001</t>
  </si>
  <si>
    <t>МОНОСКОП-02
вор., мер., орл. рыс., Пакт, Хреновской к/з</t>
  </si>
  <si>
    <t>КИРМАСОВА
Екатерина, 2002</t>
  </si>
  <si>
    <t>019002</t>
  </si>
  <si>
    <t>ГАРМОНИЯ-05
гн., коб., орл. Рыс., Мелитополь, Воронежская обл.</t>
  </si>
  <si>
    <t>КОСТЕНКО
Татьяна, 2002</t>
  </si>
  <si>
    <t>019102</t>
  </si>
  <si>
    <t>БОН ПАРИ-07
т. сер., коб., арабо. Орл., Бэк, Воронежская обл.</t>
  </si>
  <si>
    <t>002485</t>
  </si>
  <si>
    <t>ЛЫБАНЬ
Елизавета, 2001</t>
  </si>
  <si>
    <t>МЕФИСТО-02
рыж., мер., KWPN, Гинус, Румыния</t>
  </si>
  <si>
    <t>Помогалов И.</t>
  </si>
  <si>
    <t>МЕХБАЛИЕВА
Айнур, 2001</t>
  </si>
  <si>
    <t>ГАРУС-10
рыж., мер., дон., Гангут, Ростовская обл.</t>
  </si>
  <si>
    <t>012642</t>
  </si>
  <si>
    <t>Бобровникова Ю.</t>
  </si>
  <si>
    <t>БАРАНОВА
Ангелина, 2001</t>
  </si>
  <si>
    <t>БАТЫР-БАЙ-08
рыж., мер, ПК, НУ, Тамбовская обл.</t>
  </si>
  <si>
    <t>Полубенкова А.</t>
  </si>
  <si>
    <t>КСК "Фаворит"
Тамбовская обл.</t>
  </si>
  <si>
    <t>КЛЮЧНИКОВА
Станислава, 2001</t>
  </si>
  <si>
    <t>038501</t>
  </si>
  <si>
    <t>АДЕЛЬХАРД-10
рыж., мер., ганн., Антарес, Старожиловский к/з</t>
  </si>
  <si>
    <t>013131</t>
  </si>
  <si>
    <t>Павлова Л.</t>
  </si>
  <si>
    <t>ТИТОВА
Екатерина, 2003</t>
  </si>
  <si>
    <t>009603</t>
  </si>
  <si>
    <t>КЭРОЛ-09
рыж., коб., ПК, Керамик, Краснодарский край</t>
  </si>
  <si>
    <t>со24809</t>
  </si>
  <si>
    <t>Титов С.</t>
  </si>
  <si>
    <t>КАЛЮКИН
Артем, 2001</t>
  </si>
  <si>
    <t>УМНОВА
Евгения, 2001</t>
  </si>
  <si>
    <t>АЛЬТАИР-07
т. гн., мер., англо карач., КЧР</t>
  </si>
  <si>
    <t>всадники старше  16 лет начинающие и на молодых лошадях</t>
  </si>
  <si>
    <t>ЖУКОВА
Александра</t>
  </si>
  <si>
    <t>019389</t>
  </si>
  <si>
    <t>СУДАРЫНЯ-10
сер., коб., арабо. Орл., Дротик, Воронежская обл.</t>
  </si>
  <si>
    <t>002017</t>
  </si>
  <si>
    <t>ВЛАСОВА
Виктория, 1997</t>
  </si>
  <si>
    <t>ПЛАНЕТА-11
сер., коб., орл. Рыс., Лакей, Чесменский к/з</t>
  </si>
  <si>
    <t>Киржанова Е.</t>
  </si>
  <si>
    <t>КРАВЧЕНКО
Марина</t>
  </si>
  <si>
    <t>ФЛОРИДА-11
пег., коб., НУ</t>
  </si>
  <si>
    <t>Кравченко М.</t>
  </si>
  <si>
    <t>КСК "Прохоровка"
Белгородская обл.</t>
  </si>
  <si>
    <t>ГОНЧАРОВ
Олег, 1999</t>
  </si>
  <si>
    <t>ХАРТИЯ-12
рыж., коб., ПК, Хэф, Краснодарский край</t>
  </si>
  <si>
    <t>МИНАКОВА
Екатерина, 1999</t>
  </si>
  <si>
    <t>КАЛЕЙДОСКОП-11
гн., жер., ПК, Карат, Воронежская обл.</t>
  </si>
  <si>
    <t>КСК "Русская Усадьба"</t>
  </si>
  <si>
    <t>БИРЮКОВА
Кристина</t>
  </si>
  <si>
    <t>020889</t>
  </si>
  <si>
    <t>ПОБЕДИТЕЛЬ-10
гн., жер., трак., Бодлер, Липецкая обл.</t>
  </si>
  <si>
    <t>Бирюкова К.</t>
  </si>
  <si>
    <t>МАМАЕВА
Эльвира, 1997</t>
  </si>
  <si>
    <t>ЭКЗОТИКА-12
кар., коб., англо. Орл., Татарин, Хреновской к/з</t>
  </si>
  <si>
    <t>ОАО "Хреновской конный завод"</t>
  </si>
  <si>
    <t>Хреновской к/з
Воронежская обл.</t>
  </si>
  <si>
    <t>МИХАЙЛОВА
Лариса</t>
  </si>
  <si>
    <t>ОРЛИЦА-12
гн., коб., РСП, Римск, Липецкая обл.</t>
  </si>
  <si>
    <t>015902</t>
  </si>
  <si>
    <t>ЧАЛДЫНОВА
Елизавета, 1999</t>
  </si>
  <si>
    <t xml:space="preserve">АЛЬФАРЕС-08
гн., мер., латв., Россия </t>
  </si>
  <si>
    <t>Саенко Э.</t>
  </si>
  <si>
    <t>иск.</t>
  </si>
  <si>
    <t>Маршрут №2, 90 см, ст. 9.8.2.1 (Табл. В)</t>
  </si>
  <si>
    <t>Вып.
норм.</t>
  </si>
  <si>
    <t>II ю</t>
  </si>
  <si>
    <t xml:space="preserve"> любители</t>
  </si>
  <si>
    <t>ФИЛАТОВА
Наталья</t>
  </si>
  <si>
    <t>РУДАСЯ-05
рыж., коб, ЧК, Чиф-Нидабех, Украина</t>
  </si>
  <si>
    <t>ЕЛЬЧАНИНОВ
Геннадий, 1998</t>
  </si>
  <si>
    <t>016698</t>
  </si>
  <si>
    <t>БИКФОРД-07
рыж., мер., буд., Редут, к/з 1 конной Армии</t>
  </si>
  <si>
    <t>Негребецкий А.</t>
  </si>
  <si>
    <t>ч/в
 Липецкая обл.</t>
  </si>
  <si>
    <t>СЫСА
Елена, 2000</t>
  </si>
  <si>
    <t xml:space="preserve">АКТИВ-06
рыж., мер., ПК, Активный, Нижегородская обл. </t>
  </si>
  <si>
    <t>008361</t>
  </si>
  <si>
    <t>Орнатова В.</t>
  </si>
  <si>
    <t>ПУЛЬВЕР
София, 2000</t>
  </si>
  <si>
    <t>ДЕБЮТ-08
бур., мер., ПК, Бенедикк, Хреновской к/з</t>
  </si>
  <si>
    <t>ПЕКСИМОВА
Карина</t>
  </si>
  <si>
    <t>ПУСТЕЛЬГА-07
рыж., коб., трак., Орган, Московская обл.</t>
  </si>
  <si>
    <t>ОАО Агрофирма "Заречье"</t>
  </si>
  <si>
    <t>КСК "Заречье"
Липецкая обл.</t>
  </si>
  <si>
    <t>БАРБИ-07
зол. бул., коб., дон., Липецкая обл.</t>
  </si>
  <si>
    <t>МИХАЙЛОВА
Екатерина</t>
  </si>
  <si>
    <t>ГЕНЕЗИС-05
гн., мер., ПК, НУ, Россия</t>
  </si>
  <si>
    <t>007230</t>
  </si>
  <si>
    <t>Сигачев С.</t>
  </si>
  <si>
    <t>КСК "Пегас"
Хреновская школа наездников
Воронежская обл.</t>
  </si>
  <si>
    <t>Маршрут №3, 100 см, ст. 9.8.2. (Табл. В)</t>
  </si>
  <si>
    <t>СИГАЧЕВА
Елизавета, 2003</t>
  </si>
  <si>
    <t xml:space="preserve"> 003603</t>
  </si>
  <si>
    <t>ХАН-07
т. гн., мер., УВ, Ампир, Украина</t>
  </si>
  <si>
    <t>013932</t>
  </si>
  <si>
    <t>юноши</t>
  </si>
  <si>
    <t>ИМПУЛЬС-09
сер., мер., орл. рыс., Попрёк, Хреновской к/з</t>
  </si>
  <si>
    <t>013593</t>
  </si>
  <si>
    <t>КОТОВ
Александр, 1999</t>
  </si>
  <si>
    <t>на оформл.</t>
  </si>
  <si>
    <t>НЕЧАЕВА
Анна, 2000</t>
  </si>
  <si>
    <t xml:space="preserve"> 038500</t>
  </si>
  <si>
    <t>Q НЕО-09
гн., мер., вестф., Чизкейк, Германия</t>
  </si>
  <si>
    <t>Черепанов И
Нечаева Н.</t>
  </si>
  <si>
    <t>МЕЛЬШИЯН
Мария, 1999</t>
  </si>
  <si>
    <t>ПОЛЯКОВА
Тамара, 1998</t>
  </si>
  <si>
    <t>КВАТРО-10
кар., жер., ганн., Агли, Тверская обл.</t>
  </si>
  <si>
    <t>ГЕРМЕС-07
гн., мер., ганн., Герольд, Калининградская обл.</t>
  </si>
  <si>
    <t>взрослые</t>
  </si>
  <si>
    <t>ЧЕРНЫШОВА
Инга</t>
  </si>
  <si>
    <t>010985</t>
  </si>
  <si>
    <t>ГОНЧАР-10
гн., жер., СПЛ, Гортоп, к/з им. 1 Конной Армии</t>
  </si>
  <si>
    <t>Чернышова И.</t>
  </si>
  <si>
    <t>ч/в,
Тамбовская обл.</t>
  </si>
  <si>
    <t>ВЛАСОВА
Мария</t>
  </si>
  <si>
    <t>ХОДЫНКА-04
гн., коб., ПК, Дольчик, Калининградская обл.</t>
  </si>
  <si>
    <t>014313</t>
  </si>
  <si>
    <t>Власова М.</t>
  </si>
  <si>
    <t>ч/в
Тамбовская обл.</t>
  </si>
  <si>
    <t>Маршрут №4, 110 см, ст. 9.8.2. (Табл. В)</t>
  </si>
  <si>
    <t>НЕВОДОВА
Дарья, 1999</t>
  </si>
  <si>
    <t>БРОНЗА-04
гн., коб., орл. рыс., Никотин, Хреновской к/з</t>
  </si>
  <si>
    <t>ИГНАТОВА
Оксана</t>
  </si>
  <si>
    <t>ФОРТ НОКС-10
вор., жер., буд., Фаворит, Ростовская обл.</t>
  </si>
  <si>
    <t>Игнатова О.</t>
  </si>
  <si>
    <t>ЭЛЛАДА-10
гн., коб., орл. помесь, Люкс, Хреновской к/з</t>
  </si>
  <si>
    <t>013596</t>
  </si>
  <si>
    <t>открытый класс</t>
  </si>
  <si>
    <t>СУСПИЦИНА
Елена, 2002</t>
  </si>
  <si>
    <t>ПРОСПЕКТ-06
сер., жер., орл. рыс., Синап, Новотомниковский к/з</t>
  </si>
  <si>
    <t>НАЗРАНЬ-06
гн., коб., буд., Нэрис, Ростовская обл.</t>
  </si>
  <si>
    <t>013357</t>
  </si>
  <si>
    <t>КУЗНЕЦОВА
Юлия, 2002</t>
  </si>
  <si>
    <t>022102</t>
  </si>
  <si>
    <t>КАРАТ-05
гн., жер., п/к, Акционариус, Воронежская обл.</t>
  </si>
  <si>
    <t>ПРАГА-10
рыж., коб., ПК, Прибой, Краснодарский край</t>
  </si>
  <si>
    <t>015025</t>
  </si>
  <si>
    <t>Мехбалиева Н.</t>
  </si>
  <si>
    <t>Маршрут №5, 120 см, ст. 9.8.2. (Табл. В)</t>
  </si>
  <si>
    <t>044199</t>
  </si>
  <si>
    <t>снят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</si>
</sst>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_-* #,##0.00_р_._-;\-* #,##0.00_р_._-;_-* \-??_р_._-;_-@_-"/>
    <numFmt numFmtId="167" formatCode="@"/>
    <numFmt numFmtId="168" formatCode="0"/>
    <numFmt numFmtId="169" formatCode="0.0"/>
    <numFmt numFmtId="170" formatCode="0.000%"/>
    <numFmt numFmtId="171" formatCode="0.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4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b/>
      <i/>
      <sz val="9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12"/>
      <name val="Monotype Corsiva"/>
      <family val="4"/>
    </font>
    <font>
      <i/>
      <sz val="9"/>
      <name val="Arial"/>
      <family val="2"/>
    </font>
    <font>
      <sz val="9"/>
      <color indexed="22"/>
      <name val="Arial"/>
      <family val="2"/>
    </font>
    <font>
      <sz val="9"/>
      <color indexed="8"/>
      <name val="Arial Cyr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Arial"/>
      <family val="2"/>
    </font>
    <font>
      <b/>
      <i/>
      <sz val="9"/>
      <name val="Verdana"/>
      <family val="2"/>
    </font>
    <font>
      <sz val="11"/>
      <name val="Calibri"/>
      <family val="2"/>
    </font>
    <font>
      <sz val="10"/>
      <name val="Verdana"/>
      <family val="2"/>
    </font>
    <font>
      <sz val="10"/>
      <color indexed="8"/>
      <name val="Arial Cyr"/>
      <family val="2"/>
    </font>
    <font>
      <b/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sz val="11"/>
      <color indexed="8"/>
      <name val="Verdana"/>
      <family val="2"/>
    </font>
    <font>
      <b/>
      <sz val="10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</borders>
  <cellStyleXfs count="8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6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11" borderId="0" applyNumberFormat="0" applyBorder="0" applyProtection="0">
      <alignment/>
    </xf>
    <xf numFmtId="164" fontId="2" fillId="12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3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5" borderId="0" applyNumberFormat="0" applyBorder="0" applyProtection="0">
      <alignment/>
    </xf>
    <xf numFmtId="164" fontId="3" fillId="0" borderId="0">
      <alignment horizontal="center"/>
      <protection/>
    </xf>
    <xf numFmtId="164" fontId="3" fillId="0" borderId="0">
      <alignment horizontal="center" textRotation="90"/>
      <protection/>
    </xf>
    <xf numFmtId="164" fontId="4" fillId="0" borderId="0">
      <alignment/>
      <protection/>
    </xf>
    <xf numFmtId="165" fontId="4" fillId="0" borderId="0">
      <alignment/>
      <protection/>
    </xf>
    <xf numFmtId="164" fontId="2" fillId="16" borderId="0" applyNumberFormat="0" applyBorder="0" applyProtection="0">
      <alignment/>
    </xf>
    <xf numFmtId="164" fontId="2" fillId="17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3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9" borderId="0" applyNumberFormat="0" applyBorder="0" applyProtection="0">
      <alignment/>
    </xf>
    <xf numFmtId="164" fontId="5" fillId="7" borderId="1" applyNumberFormat="0" applyProtection="0">
      <alignment/>
    </xf>
    <xf numFmtId="164" fontId="6" fillId="20" borderId="2" applyNumberFormat="0" applyProtection="0">
      <alignment/>
    </xf>
    <xf numFmtId="164" fontId="7" fillId="20" borderId="1" applyNumberFormat="0" applyProtection="0">
      <alignment/>
    </xf>
    <xf numFmtId="164" fontId="8" fillId="0" borderId="3" applyNumberFormat="0" applyFill="0" applyProtection="0">
      <alignment/>
    </xf>
    <xf numFmtId="164" fontId="9" fillId="0" borderId="4" applyNumberFormat="0" applyFill="0" applyProtection="0">
      <alignment/>
    </xf>
    <xf numFmtId="164" fontId="10" fillId="0" borderId="5" applyNumberFormat="0" applyFill="0" applyProtection="0">
      <alignment/>
    </xf>
    <xf numFmtId="164" fontId="10" fillId="0" borderId="0" applyNumberFormat="0" applyFill="0" applyBorder="0" applyProtection="0">
      <alignment/>
    </xf>
    <xf numFmtId="164" fontId="11" fillId="0" borderId="6" applyNumberFormat="0" applyFill="0" applyProtection="0">
      <alignment/>
    </xf>
    <xf numFmtId="164" fontId="12" fillId="21" borderId="7" applyNumberFormat="0" applyProtection="0">
      <alignment/>
    </xf>
    <xf numFmtId="164" fontId="13" fillId="0" borderId="0" applyNumberFormat="0" applyFill="0" applyBorder="0" applyProtection="0">
      <alignment/>
    </xf>
    <xf numFmtId="164" fontId="14" fillId="22" borderId="0" applyNumberFormat="0" applyBorder="0" applyProtection="0">
      <alignment/>
    </xf>
    <xf numFmtId="164" fontId="15" fillId="0" borderId="0">
      <alignment/>
      <protection/>
    </xf>
    <xf numFmtId="164" fontId="1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" fillId="0" borderId="0">
      <alignment/>
      <protection/>
    </xf>
    <xf numFmtId="164" fontId="16" fillId="3" borderId="0" applyNumberFormat="0" applyBorder="0" applyProtection="0">
      <alignment/>
    </xf>
    <xf numFmtId="164" fontId="17" fillId="0" borderId="0" applyNumberFormat="0" applyFill="0" applyBorder="0" applyProtection="0">
      <alignment/>
    </xf>
    <xf numFmtId="164" fontId="15" fillId="23" borderId="8" applyNumberFormat="0" applyProtection="0">
      <alignment/>
    </xf>
    <xf numFmtId="164" fontId="18" fillId="0" borderId="9" applyNumberFormat="0" applyFill="0" applyProtection="0">
      <alignment/>
    </xf>
    <xf numFmtId="164" fontId="19" fillId="0" borderId="0" applyNumberFormat="0" applyFill="0" applyBorder="0" applyProtection="0">
      <alignment/>
    </xf>
    <xf numFmtId="166" fontId="0" fillId="0" borderId="0" applyFill="0" applyBorder="0" applyProtection="0">
      <alignment/>
    </xf>
    <xf numFmtId="164" fontId="20" fillId="4" borderId="0" applyNumberFormat="0" applyBorder="0" applyProtection="0">
      <alignment/>
    </xf>
  </cellStyleXfs>
  <cellXfs count="134">
    <xf numFmtId="164" fontId="0" fillId="0" borderId="0" xfId="0" applyAlignment="1">
      <alignment/>
    </xf>
    <xf numFmtId="164" fontId="21" fillId="0" borderId="0" xfId="59" applyFont="1" applyBorder="1">
      <alignment/>
      <protection/>
    </xf>
    <xf numFmtId="164" fontId="21" fillId="0" borderId="0" xfId="59" applyFont="1">
      <alignment/>
      <protection/>
    </xf>
    <xf numFmtId="164" fontId="21" fillId="0" borderId="0" xfId="59" applyFont="1" applyAlignment="1">
      <alignment horizontal="center"/>
      <protection/>
    </xf>
    <xf numFmtId="167" fontId="21" fillId="0" borderId="0" xfId="59" applyNumberFormat="1" applyFont="1">
      <alignment/>
      <protection/>
    </xf>
    <xf numFmtId="167" fontId="21" fillId="24" borderId="0" xfId="59" applyNumberFormat="1" applyFont="1" applyFill="1">
      <alignment/>
      <protection/>
    </xf>
    <xf numFmtId="164" fontId="22" fillId="0" borderId="0" xfId="66" applyFont="1" applyBorder="1" applyAlignment="1" applyProtection="1">
      <alignment horizontal="center" vertical="center" wrapText="1"/>
      <protection locked="0"/>
    </xf>
    <xf numFmtId="164" fontId="23" fillId="0" borderId="0" xfId="66" applyFont="1" applyBorder="1" applyAlignment="1" applyProtection="1">
      <alignment horizontal="center" vertical="center" wrapText="1"/>
      <protection locked="0"/>
    </xf>
    <xf numFmtId="164" fontId="24" fillId="0" borderId="0" xfId="66" applyFont="1" applyBorder="1" applyAlignment="1" applyProtection="1">
      <alignment horizontal="center" vertical="center"/>
      <protection locked="0"/>
    </xf>
    <xf numFmtId="164" fontId="25" fillId="0" borderId="0" xfId="0" applyFont="1" applyAlignment="1">
      <alignment/>
    </xf>
    <xf numFmtId="164" fontId="26" fillId="0" borderId="10" xfId="66" applyFont="1" applyBorder="1" applyAlignment="1" applyProtection="1">
      <alignment vertical="center"/>
      <protection locked="0"/>
    </xf>
    <xf numFmtId="164" fontId="27" fillId="24" borderId="0" xfId="66" applyFont="1" applyFill="1" applyBorder="1" applyAlignment="1" applyProtection="1">
      <alignment horizontal="right" vertical="center"/>
      <protection locked="0"/>
    </xf>
    <xf numFmtId="164" fontId="27" fillId="24" borderId="0" xfId="66" applyFont="1" applyFill="1" applyBorder="1" applyAlignment="1" applyProtection="1">
      <alignment horizontal="center" vertical="center" textRotation="90" wrapText="1"/>
      <protection locked="0"/>
    </xf>
    <xf numFmtId="164" fontId="27" fillId="0" borderId="11" xfId="66" applyFont="1" applyFill="1" applyBorder="1" applyAlignment="1" applyProtection="1">
      <alignment horizontal="center" vertical="center" textRotation="90" wrapText="1"/>
      <protection locked="0"/>
    </xf>
    <xf numFmtId="164" fontId="27" fillId="0" borderId="12" xfId="66" applyFont="1" applyFill="1" applyBorder="1" applyAlignment="1" applyProtection="1">
      <alignment horizontal="center" vertical="center" wrapText="1"/>
      <protection locked="0"/>
    </xf>
    <xf numFmtId="167" fontId="27" fillId="25" borderId="12" xfId="66" applyNumberFormat="1" applyFont="1" applyFill="1" applyBorder="1" applyAlignment="1" applyProtection="1">
      <alignment horizontal="center" vertical="center" wrapText="1"/>
      <protection locked="0"/>
    </xf>
    <xf numFmtId="164" fontId="27" fillId="0" borderId="12" xfId="66" applyFont="1" applyFill="1" applyBorder="1" applyAlignment="1" applyProtection="1">
      <alignment horizontal="center" vertical="center" textRotation="90" wrapText="1"/>
      <protection locked="0"/>
    </xf>
    <xf numFmtId="167" fontId="27" fillId="24" borderId="12" xfId="66" applyNumberFormat="1" applyFont="1" applyFill="1" applyBorder="1" applyAlignment="1" applyProtection="1">
      <alignment horizontal="center" vertical="center" wrapText="1"/>
      <protection locked="0"/>
    </xf>
    <xf numFmtId="164" fontId="26" fillId="0" borderId="12" xfId="71" applyFont="1" applyBorder="1" applyAlignment="1" applyProtection="1">
      <alignment horizontal="center" vertical="center"/>
      <protection locked="0"/>
    </xf>
    <xf numFmtId="164" fontId="26" fillId="24" borderId="12" xfId="71" applyFont="1" applyFill="1" applyBorder="1" applyAlignment="1" applyProtection="1">
      <alignment horizontal="center" vertical="center"/>
      <protection locked="0"/>
    </xf>
    <xf numFmtId="164" fontId="27" fillId="24" borderId="12" xfId="66" applyFont="1" applyFill="1" applyBorder="1" applyAlignment="1" applyProtection="1">
      <alignment horizontal="center" vertical="center" textRotation="90" wrapText="1"/>
      <protection locked="0"/>
    </xf>
    <xf numFmtId="167" fontId="26" fillId="0" borderId="12" xfId="71" applyNumberFormat="1" applyFont="1" applyFill="1" applyBorder="1" applyAlignment="1" applyProtection="1">
      <alignment horizontal="center" vertical="center" wrapText="1"/>
      <protection locked="0"/>
    </xf>
    <xf numFmtId="167" fontId="26" fillId="0" borderId="12" xfId="71" applyNumberFormat="1" applyFont="1" applyFill="1" applyBorder="1" applyAlignment="1" applyProtection="1">
      <alignment horizontal="center" vertical="center" textRotation="90" wrapText="1"/>
      <protection locked="0"/>
    </xf>
    <xf numFmtId="167" fontId="26" fillId="24" borderId="12" xfId="71" applyNumberFormat="1" applyFont="1" applyFill="1" applyBorder="1" applyAlignment="1" applyProtection="1">
      <alignment horizontal="center" vertical="center" wrapText="1"/>
      <protection locked="0"/>
    </xf>
    <xf numFmtId="164" fontId="28" fillId="4" borderId="13" xfId="72" applyFont="1" applyFill="1" applyBorder="1" applyAlignment="1" applyProtection="1">
      <alignment horizontal="center" vertical="center"/>
      <protection locked="0"/>
    </xf>
    <xf numFmtId="164" fontId="29" fillId="0" borderId="0" xfId="71" applyFont="1" applyFill="1" applyBorder="1" applyAlignment="1" applyProtection="1">
      <alignment horizontal="center" vertical="center" shrinkToFit="1"/>
      <protection locked="0"/>
    </xf>
    <xf numFmtId="164" fontId="21" fillId="0" borderId="0" xfId="59" applyFont="1" applyBorder="1" applyAlignment="1">
      <alignment horizontal="center" vertical="center"/>
      <protection/>
    </xf>
    <xf numFmtId="168" fontId="21" fillId="0" borderId="12" xfId="71" applyNumberFormat="1" applyFont="1" applyBorder="1" applyAlignment="1" applyProtection="1">
      <alignment horizontal="center" vertical="center"/>
      <protection locked="0"/>
    </xf>
    <xf numFmtId="164" fontId="27" fillId="24" borderId="12" xfId="69" applyFont="1" applyFill="1" applyBorder="1" applyAlignment="1" applyProtection="1">
      <alignment vertical="center" wrapText="1"/>
      <protection locked="0"/>
    </xf>
    <xf numFmtId="167" fontId="21" fillId="0" borderId="12" xfId="59" applyNumberFormat="1" applyFont="1" applyBorder="1">
      <alignment/>
      <protection/>
    </xf>
    <xf numFmtId="164" fontId="26" fillId="24" borderId="12" xfId="0" applyFont="1" applyFill="1" applyBorder="1" applyAlignment="1" applyProtection="1">
      <alignment horizontal="center" vertical="center" wrapText="1"/>
      <protection locked="0"/>
    </xf>
    <xf numFmtId="164" fontId="27" fillId="24" borderId="12" xfId="0" applyFont="1" applyFill="1" applyBorder="1" applyAlignment="1" applyProtection="1">
      <alignment horizontal="left" vertical="center" wrapText="1"/>
      <protection locked="0"/>
    </xf>
    <xf numFmtId="167" fontId="30" fillId="24" borderId="12" xfId="68" applyNumberFormat="1" applyFont="1" applyFill="1" applyBorder="1" applyAlignment="1">
      <alignment horizontal="center" vertical="center" shrinkToFit="1"/>
      <protection/>
    </xf>
    <xf numFmtId="164" fontId="26" fillId="0" borderId="12" xfId="0" applyFont="1" applyFill="1" applyBorder="1" applyAlignment="1" applyProtection="1">
      <alignment horizontal="center" vertical="center" wrapText="1"/>
      <protection locked="0"/>
    </xf>
    <xf numFmtId="169" fontId="31" fillId="23" borderId="12" xfId="71" applyNumberFormat="1" applyFont="1" applyFill="1" applyBorder="1" applyAlignment="1" applyProtection="1">
      <alignment horizontal="center" vertical="center"/>
      <protection locked="0"/>
    </xf>
    <xf numFmtId="170" fontId="31" fillId="0" borderId="12" xfId="71" applyNumberFormat="1" applyFont="1" applyBorder="1" applyAlignment="1" applyProtection="1">
      <alignment horizontal="center" vertical="center"/>
      <protection locked="0"/>
    </xf>
    <xf numFmtId="168" fontId="31" fillId="0" borderId="12" xfId="71" applyNumberFormat="1" applyFont="1" applyBorder="1" applyAlignment="1" applyProtection="1">
      <alignment horizontal="center" vertical="center"/>
      <protection locked="0"/>
    </xf>
    <xf numFmtId="168" fontId="31" fillId="23" borderId="12" xfId="71" applyNumberFormat="1" applyFont="1" applyFill="1" applyBorder="1" applyAlignment="1" applyProtection="1">
      <alignment horizontal="center" vertical="center"/>
      <protection locked="0"/>
    </xf>
    <xf numFmtId="169" fontId="31" fillId="0" borderId="12" xfId="59" applyNumberFormat="1" applyFont="1" applyBorder="1" applyAlignment="1">
      <alignment horizontal="center" vertical="center"/>
      <protection/>
    </xf>
    <xf numFmtId="164" fontId="31" fillId="0" borderId="12" xfId="59" applyFont="1" applyBorder="1" applyAlignment="1">
      <alignment horizontal="center" vertical="center"/>
      <protection/>
    </xf>
    <xf numFmtId="164" fontId="31" fillId="0" borderId="12" xfId="59" applyFont="1" applyBorder="1">
      <alignment/>
      <protection/>
    </xf>
    <xf numFmtId="164" fontId="32" fillId="24" borderId="12" xfId="69" applyFont="1" applyFill="1" applyBorder="1" applyAlignment="1" applyProtection="1">
      <alignment vertical="center" wrapText="1"/>
      <protection locked="0"/>
    </xf>
    <xf numFmtId="167" fontId="31" fillId="0" borderId="12" xfId="59" applyNumberFormat="1" applyFont="1" applyBorder="1">
      <alignment/>
      <protection/>
    </xf>
    <xf numFmtId="164" fontId="33" fillId="24" borderId="12" xfId="0" applyFont="1" applyFill="1" applyBorder="1" applyAlignment="1" applyProtection="1">
      <alignment horizontal="center" vertical="center" wrapText="1"/>
      <protection locked="0"/>
    </xf>
    <xf numFmtId="164" fontId="32" fillId="24" borderId="12" xfId="0" applyFont="1" applyFill="1" applyBorder="1" applyAlignment="1" applyProtection="1">
      <alignment horizontal="left" vertical="center" wrapText="1"/>
      <protection locked="0"/>
    </xf>
    <xf numFmtId="167" fontId="34" fillId="24" borderId="12" xfId="68" applyNumberFormat="1" applyFont="1" applyFill="1" applyBorder="1" applyAlignment="1">
      <alignment horizontal="center" vertical="center" shrinkToFit="1"/>
      <protection/>
    </xf>
    <xf numFmtId="164" fontId="21" fillId="0" borderId="12" xfId="59" applyFont="1" applyBorder="1" applyAlignment="1">
      <alignment horizontal="center" vertical="center"/>
      <protection/>
    </xf>
    <xf numFmtId="164" fontId="21" fillId="0" borderId="12" xfId="59" applyFont="1" applyBorder="1">
      <alignment/>
      <protection/>
    </xf>
    <xf numFmtId="164" fontId="21" fillId="24" borderId="0" xfId="59" applyFont="1" applyFill="1" applyBorder="1">
      <alignment/>
      <protection/>
    </xf>
    <xf numFmtId="164" fontId="0" fillId="24" borderId="0" xfId="0" applyFill="1" applyAlignment="1">
      <alignment/>
    </xf>
    <xf numFmtId="164" fontId="35" fillId="24" borderId="0" xfId="66" applyFont="1" applyFill="1" applyBorder="1" applyAlignment="1" applyProtection="1">
      <alignment horizontal="center" vertical="center" wrapText="1"/>
      <protection locked="0"/>
    </xf>
    <xf numFmtId="164" fontId="28" fillId="4" borderId="12" xfId="72" applyFont="1" applyFill="1" applyBorder="1" applyAlignment="1" applyProtection="1">
      <alignment horizontal="center" vertical="center"/>
      <protection locked="0"/>
    </xf>
    <xf numFmtId="164" fontId="28" fillId="24" borderId="0" xfId="72" applyFont="1" applyFill="1" applyBorder="1" applyAlignment="1" applyProtection="1">
      <alignment horizontal="center" vertical="center"/>
      <protection locked="0"/>
    </xf>
    <xf numFmtId="167" fontId="21" fillId="0" borderId="12" xfId="59" applyNumberFormat="1" applyFont="1" applyBorder="1" applyAlignment="1">
      <alignment horizontal="center" vertical="center"/>
      <protection/>
    </xf>
    <xf numFmtId="168" fontId="21" fillId="24" borderId="0" xfId="71" applyNumberFormat="1" applyFont="1" applyFill="1" applyBorder="1" applyAlignment="1" applyProtection="1">
      <alignment horizontal="center" vertical="center"/>
      <protection locked="0"/>
    </xf>
    <xf numFmtId="167" fontId="36" fillId="0" borderId="12" xfId="0" applyNumberFormat="1" applyFont="1" applyBorder="1" applyAlignment="1">
      <alignment/>
    </xf>
    <xf numFmtId="164" fontId="37" fillId="24" borderId="12" xfId="0" applyFont="1" applyFill="1" applyBorder="1" applyAlignment="1" applyProtection="1">
      <alignment horizontal="center" vertical="center" wrapText="1"/>
      <protection locked="0"/>
    </xf>
    <xf numFmtId="164" fontId="27" fillId="24" borderId="12" xfId="70" applyFont="1" applyFill="1" applyBorder="1" applyAlignment="1" applyProtection="1">
      <alignment horizontal="left" vertical="center" wrapText="1"/>
      <protection locked="0"/>
    </xf>
    <xf numFmtId="164" fontId="26" fillId="24" borderId="12" xfId="59" applyFont="1" applyFill="1" applyBorder="1" applyAlignment="1" applyProtection="1">
      <alignment horizontal="center" vertical="center" wrapText="1"/>
      <protection locked="0"/>
    </xf>
    <xf numFmtId="168" fontId="38" fillId="24" borderId="12" xfId="71" applyNumberFormat="1" applyFont="1" applyFill="1" applyBorder="1" applyAlignment="1" applyProtection="1">
      <alignment horizontal="center" vertical="center"/>
      <protection locked="0"/>
    </xf>
    <xf numFmtId="164" fontId="0" fillId="24" borderId="12" xfId="0" applyFont="1" applyFill="1" applyBorder="1" applyAlignment="1">
      <alignment/>
    </xf>
    <xf numFmtId="164" fontId="0" fillId="0" borderId="12" xfId="0" applyFont="1" applyBorder="1" applyAlignment="1">
      <alignment/>
    </xf>
    <xf numFmtId="164" fontId="31" fillId="0" borderId="0" xfId="59" applyFont="1">
      <alignment/>
      <protection/>
    </xf>
    <xf numFmtId="164" fontId="27" fillId="0" borderId="12" xfId="0" applyFont="1" applyFill="1" applyBorder="1" applyAlignment="1" applyProtection="1">
      <alignment horizontal="left" vertical="center" wrapText="1"/>
      <protection locked="0"/>
    </xf>
    <xf numFmtId="164" fontId="26" fillId="0" borderId="12" xfId="0" applyFont="1" applyBorder="1" applyAlignment="1" applyProtection="1">
      <alignment horizontal="center" vertical="center" wrapText="1"/>
      <protection locked="0"/>
    </xf>
    <xf numFmtId="164" fontId="27" fillId="0" borderId="12" xfId="69" applyFont="1" applyFill="1" applyBorder="1" applyAlignment="1" applyProtection="1">
      <alignment vertical="center" wrapText="1"/>
      <protection locked="0"/>
    </xf>
    <xf numFmtId="167" fontId="26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12" xfId="0" applyFont="1" applyFill="1" applyBorder="1" applyAlignment="1" applyProtection="1">
      <alignment horizontal="center" vertical="center"/>
      <protection locked="0"/>
    </xf>
    <xf numFmtId="164" fontId="0" fillId="24" borderId="0" xfId="0" applyFill="1" applyBorder="1" applyAlignment="1">
      <alignment/>
    </xf>
    <xf numFmtId="164" fontId="15" fillId="24" borderId="0" xfId="59" applyFill="1">
      <alignment/>
      <protection/>
    </xf>
    <xf numFmtId="164" fontId="15" fillId="0" borderId="0" xfId="59">
      <alignment/>
      <protection/>
    </xf>
    <xf numFmtId="164" fontId="21" fillId="0" borderId="0" xfId="59" applyFont="1" applyAlignment="1">
      <alignment horizontal="center" vertical="center"/>
      <protection/>
    </xf>
    <xf numFmtId="164" fontId="1" fillId="0" borderId="0" xfId="67" applyAlignment="1" applyProtection="1">
      <alignment vertical="center"/>
      <protection locked="0"/>
    </xf>
    <xf numFmtId="164" fontId="24" fillId="0" borderId="0" xfId="66" applyFont="1" applyBorder="1" applyAlignment="1" applyProtection="1">
      <alignment horizontal="center" vertical="center" wrapText="1"/>
      <protection locked="0"/>
    </xf>
    <xf numFmtId="164" fontId="24" fillId="0" borderId="0" xfId="66" applyFont="1" applyAlignment="1" applyProtection="1">
      <alignment vertical="center"/>
      <protection locked="0"/>
    </xf>
    <xf numFmtId="164" fontId="37" fillId="0" borderId="0" xfId="66" applyFont="1" applyBorder="1" applyAlignment="1" applyProtection="1">
      <alignment horizontal="center" vertical="center" wrapText="1"/>
      <protection locked="0"/>
    </xf>
    <xf numFmtId="164" fontId="39" fillId="0" borderId="0" xfId="66" applyFont="1" applyBorder="1" applyAlignment="1" applyProtection="1">
      <alignment horizontal="center" vertical="center"/>
      <protection locked="0"/>
    </xf>
    <xf numFmtId="164" fontId="40" fillId="0" borderId="0" xfId="66" applyFont="1" applyBorder="1" applyAlignment="1" applyProtection="1">
      <alignment horizontal="center" vertical="center"/>
      <protection locked="0"/>
    </xf>
    <xf numFmtId="164" fontId="40" fillId="0" borderId="0" xfId="66" applyFont="1" applyAlignment="1" applyProtection="1">
      <alignment horizontal="center" vertical="center"/>
      <protection locked="0"/>
    </xf>
    <xf numFmtId="164" fontId="26" fillId="0" borderId="0" xfId="66" applyFont="1" applyBorder="1" applyAlignment="1" applyProtection="1">
      <alignment vertical="center"/>
      <protection locked="0"/>
    </xf>
    <xf numFmtId="164" fontId="27" fillId="0" borderId="0" xfId="66" applyFont="1" applyProtection="1">
      <alignment/>
      <protection locked="0"/>
    </xf>
    <xf numFmtId="164" fontId="27" fillId="0" borderId="0" xfId="66" applyFont="1" applyAlignment="1" applyProtection="1">
      <alignment wrapText="1"/>
      <protection locked="0"/>
    </xf>
    <xf numFmtId="164" fontId="27" fillId="0" borderId="0" xfId="66" applyFont="1" applyAlignment="1" applyProtection="1">
      <alignment shrinkToFit="1"/>
      <protection locked="0"/>
    </xf>
    <xf numFmtId="164" fontId="26" fillId="0" borderId="0" xfId="66" applyFont="1" applyAlignment="1" applyProtection="1">
      <alignment horizontal="right" vertical="center"/>
      <protection locked="0"/>
    </xf>
    <xf numFmtId="164" fontId="27" fillId="0" borderId="0" xfId="66" applyFont="1" applyBorder="1" applyAlignment="1" applyProtection="1">
      <alignment horizontal="right" vertical="center"/>
      <protection locked="0"/>
    </xf>
    <xf numFmtId="164" fontId="27" fillId="23" borderId="14" xfId="66" applyFont="1" applyFill="1" applyBorder="1" applyAlignment="1" applyProtection="1">
      <alignment horizontal="center" vertical="center" textRotation="90" wrapText="1"/>
      <protection locked="0"/>
    </xf>
    <xf numFmtId="164" fontId="41" fillId="23" borderId="15" xfId="66" applyFont="1" applyFill="1" applyBorder="1" applyAlignment="1" applyProtection="1">
      <alignment horizontal="center" vertical="center" textRotation="90" wrapText="1"/>
      <protection locked="0"/>
    </xf>
    <xf numFmtId="164" fontId="27" fillId="23" borderId="15" xfId="66" applyFont="1" applyFill="1" applyBorder="1" applyAlignment="1" applyProtection="1">
      <alignment horizontal="center" vertical="center" wrapText="1"/>
      <protection locked="0"/>
    </xf>
    <xf numFmtId="164" fontId="26" fillId="23" borderId="15" xfId="66" applyFont="1" applyFill="1" applyBorder="1" applyAlignment="1" applyProtection="1">
      <alignment horizontal="center" vertical="center" textRotation="90" wrapText="1"/>
      <protection locked="0"/>
    </xf>
    <xf numFmtId="164" fontId="27" fillId="23" borderId="16" xfId="65" applyFont="1" applyFill="1" applyBorder="1" applyAlignment="1" applyProtection="1">
      <alignment horizontal="center" vertical="center" wrapText="1"/>
      <protection locked="0"/>
    </xf>
    <xf numFmtId="164" fontId="27" fillId="23" borderId="1" xfId="65" applyFont="1" applyFill="1" applyBorder="1" applyAlignment="1" applyProtection="1">
      <alignment horizontal="center" vertical="center"/>
      <protection locked="0"/>
    </xf>
    <xf numFmtId="164" fontId="26" fillId="23" borderId="17" xfId="65" applyFont="1" applyFill="1" applyBorder="1" applyAlignment="1" applyProtection="1">
      <alignment horizontal="center" vertical="center" wrapText="1"/>
      <protection locked="0"/>
    </xf>
    <xf numFmtId="164" fontId="26" fillId="23" borderId="17" xfId="65" applyFont="1" applyFill="1" applyBorder="1" applyAlignment="1" applyProtection="1">
      <alignment horizontal="center" vertical="center"/>
      <protection locked="0"/>
    </xf>
    <xf numFmtId="164" fontId="40" fillId="11" borderId="10" xfId="66" applyFont="1" applyFill="1" applyBorder="1" applyAlignment="1" applyProtection="1">
      <alignment horizontal="center" vertical="center"/>
      <protection locked="0"/>
    </xf>
    <xf numFmtId="164" fontId="42" fillId="0" borderId="12" xfId="0" applyFont="1" applyBorder="1" applyAlignment="1">
      <alignment horizontal="center" vertical="center"/>
    </xf>
    <xf numFmtId="164" fontId="26" fillId="24" borderId="12" xfId="69" applyFont="1" applyFill="1" applyBorder="1" applyAlignment="1" applyProtection="1">
      <alignment horizontal="center" vertical="center" wrapText="1"/>
      <protection locked="0"/>
    </xf>
    <xf numFmtId="164" fontId="26" fillId="24" borderId="12" xfId="69" applyFont="1" applyFill="1" applyBorder="1" applyAlignment="1" applyProtection="1">
      <alignment vertical="center" wrapText="1"/>
      <protection locked="0"/>
    </xf>
    <xf numFmtId="171" fontId="39" fillId="24" borderId="12" xfId="69" applyNumberFormat="1" applyFont="1" applyFill="1" applyBorder="1" applyAlignment="1" applyProtection="1">
      <alignment horizontal="center" vertical="center" wrapText="1"/>
      <protection locked="0"/>
    </xf>
    <xf numFmtId="171" fontId="37" fillId="0" borderId="12" xfId="67" applyNumberFormat="1" applyFont="1" applyFill="1" applyBorder="1" applyAlignment="1" applyProtection="1">
      <alignment horizontal="center" vertical="center"/>
      <protection locked="0"/>
    </xf>
    <xf numFmtId="164" fontId="15" fillId="0" borderId="12" xfId="59" applyBorder="1">
      <alignment/>
      <protection/>
    </xf>
    <xf numFmtId="164" fontId="40" fillId="11" borderId="18" xfId="66" applyFont="1" applyFill="1" applyBorder="1" applyAlignment="1" applyProtection="1">
      <alignment horizontal="center" vertical="center"/>
      <protection locked="0"/>
    </xf>
    <xf numFmtId="164" fontId="0" fillId="24" borderId="12" xfId="0" applyFill="1" applyBorder="1" applyAlignment="1">
      <alignment horizontal="center" vertical="center"/>
    </xf>
    <xf numFmtId="164" fontId="26" fillId="24" borderId="12" xfId="69" applyFont="1" applyFill="1" applyBorder="1" applyAlignment="1" applyProtection="1">
      <alignment horizontal="center" wrapText="1"/>
      <protection locked="0"/>
    </xf>
    <xf numFmtId="171" fontId="24" fillId="24" borderId="12" xfId="69" applyNumberFormat="1" applyFont="1" applyFill="1" applyBorder="1" applyAlignment="1" applyProtection="1">
      <alignment vertical="center" wrapText="1"/>
      <protection locked="0"/>
    </xf>
    <xf numFmtId="171" fontId="27" fillId="24" borderId="12" xfId="69" applyNumberFormat="1" applyFont="1" applyFill="1" applyBorder="1" applyAlignment="1" applyProtection="1">
      <alignment vertical="center" wrapText="1"/>
      <protection locked="0"/>
    </xf>
    <xf numFmtId="164" fontId="15" fillId="24" borderId="12" xfId="59" applyFill="1" applyBorder="1">
      <alignment/>
      <protection/>
    </xf>
    <xf numFmtId="171" fontId="26" fillId="24" borderId="12" xfId="69" applyNumberFormat="1" applyFont="1" applyFill="1" applyBorder="1" applyAlignment="1" applyProtection="1">
      <alignment vertical="center" wrapText="1"/>
      <protection locked="0"/>
    </xf>
    <xf numFmtId="164" fontId="27" fillId="23" borderId="19" xfId="65" applyFont="1" applyFill="1" applyBorder="1" applyAlignment="1" applyProtection="1">
      <alignment horizontal="center" vertical="center" wrapText="1"/>
      <protection locked="0"/>
    </xf>
    <xf numFmtId="164" fontId="0" fillId="0" borderId="12" xfId="0" applyFont="1" applyBorder="1" applyAlignment="1">
      <alignment horizontal="center"/>
    </xf>
    <xf numFmtId="164" fontId="40" fillId="11" borderId="12" xfId="66" applyFont="1" applyFill="1" applyBorder="1" applyAlignment="1" applyProtection="1">
      <alignment horizontal="center" vertical="center"/>
      <protection locked="0"/>
    </xf>
    <xf numFmtId="164" fontId="0" fillId="0" borderId="12" xfId="0" applyBorder="1" applyAlignment="1">
      <alignment horizontal="center" vertical="center"/>
    </xf>
    <xf numFmtId="164" fontId="15" fillId="0" borderId="0" xfId="59" applyBorder="1">
      <alignment/>
      <protection/>
    </xf>
    <xf numFmtId="164" fontId="0" fillId="0" borderId="0" xfId="0" applyBorder="1" applyAlignment="1">
      <alignment/>
    </xf>
    <xf numFmtId="164" fontId="42" fillId="0" borderId="0" xfId="0" applyFont="1" applyBorder="1" applyAlignment="1">
      <alignment horizontal="center" vertical="center"/>
    </xf>
    <xf numFmtId="171" fontId="37" fillId="0" borderId="0" xfId="67" applyNumberFormat="1" applyFont="1" applyFill="1" applyBorder="1" applyAlignment="1" applyProtection="1">
      <alignment horizontal="center" vertical="center"/>
      <protection locked="0"/>
    </xf>
    <xf numFmtId="171" fontId="40" fillId="24" borderId="12" xfId="69" applyNumberFormat="1" applyFont="1" applyFill="1" applyBorder="1" applyAlignment="1" applyProtection="1">
      <alignment vertical="center" wrapText="1"/>
      <protection locked="0"/>
    </xf>
    <xf numFmtId="164" fontId="27" fillId="23" borderId="20" xfId="66" applyFont="1" applyFill="1" applyBorder="1" applyAlignment="1" applyProtection="1">
      <alignment horizontal="center" vertical="center" wrapText="1"/>
      <protection locked="0"/>
    </xf>
    <xf numFmtId="164" fontId="27" fillId="23" borderId="21" xfId="65" applyFont="1" applyFill="1" applyBorder="1" applyAlignment="1" applyProtection="1">
      <alignment horizontal="center" vertical="center" wrapText="1"/>
      <protection locked="0"/>
    </xf>
    <xf numFmtId="164" fontId="27" fillId="23" borderId="11" xfId="65" applyFont="1" applyFill="1" applyBorder="1" applyAlignment="1" applyProtection="1">
      <alignment horizontal="center" vertical="center" wrapText="1"/>
      <protection locked="0"/>
    </xf>
    <xf numFmtId="164" fontId="27" fillId="23" borderId="22" xfId="65" applyFont="1" applyFill="1" applyBorder="1" applyAlignment="1" applyProtection="1">
      <alignment horizontal="center" vertical="center"/>
      <protection locked="0"/>
    </xf>
    <xf numFmtId="164" fontId="27" fillId="23" borderId="23" xfId="65" applyFont="1" applyFill="1" applyBorder="1" applyAlignment="1" applyProtection="1">
      <alignment horizontal="center" vertical="center"/>
      <protection locked="0"/>
    </xf>
    <xf numFmtId="164" fontId="26" fillId="23" borderId="24" xfId="65" applyFont="1" applyFill="1" applyBorder="1" applyAlignment="1" applyProtection="1">
      <alignment horizontal="center" vertical="center" wrapText="1"/>
      <protection locked="0"/>
    </xf>
    <xf numFmtId="164" fontId="26" fillId="23" borderId="25" xfId="65" applyFont="1" applyFill="1" applyBorder="1" applyAlignment="1" applyProtection="1">
      <alignment horizontal="center" vertical="center"/>
      <protection locked="0"/>
    </xf>
    <xf numFmtId="171" fontId="43" fillId="24" borderId="12" xfId="69" applyNumberFormat="1" applyFont="1" applyFill="1" applyBorder="1" applyAlignment="1" applyProtection="1">
      <alignment horizontal="center" vertical="center" wrapText="1"/>
      <protection locked="0"/>
    </xf>
    <xf numFmtId="171" fontId="43" fillId="24" borderId="12" xfId="69" applyNumberFormat="1" applyFont="1" applyFill="1" applyBorder="1" applyAlignment="1" applyProtection="1">
      <alignment vertical="center" wrapText="1"/>
      <protection locked="0"/>
    </xf>
    <xf numFmtId="171" fontId="37" fillId="24" borderId="12" xfId="69" applyNumberFormat="1" applyFont="1" applyFill="1" applyBorder="1" applyAlignment="1" applyProtection="1">
      <alignment horizontal="center" vertical="center" wrapText="1"/>
      <protection locked="0"/>
    </xf>
    <xf numFmtId="164" fontId="40" fillId="11" borderId="0" xfId="66" applyFont="1" applyFill="1" applyBorder="1" applyAlignment="1" applyProtection="1">
      <alignment horizontal="center" vertical="center"/>
      <protection locked="0"/>
    </xf>
    <xf numFmtId="171" fontId="43" fillId="24" borderId="0" xfId="69" applyNumberFormat="1" applyFont="1" applyFill="1" applyBorder="1" applyAlignment="1" applyProtection="1">
      <alignment horizontal="center" vertical="center" wrapText="1"/>
      <protection locked="0"/>
    </xf>
    <xf numFmtId="164" fontId="26" fillId="23" borderId="17" xfId="66" applyFont="1" applyFill="1" applyBorder="1" applyAlignment="1" applyProtection="1">
      <alignment horizontal="center" vertical="center" wrapText="1"/>
      <protection locked="0"/>
    </xf>
    <xf numFmtId="164" fontId="27" fillId="23" borderId="11" xfId="66" applyFont="1" applyFill="1" applyBorder="1" applyAlignment="1" applyProtection="1">
      <alignment horizontal="center" vertical="center" wrapText="1"/>
      <protection locked="0"/>
    </xf>
    <xf numFmtId="164" fontId="27" fillId="23" borderId="22" xfId="66" applyFont="1" applyFill="1" applyBorder="1" applyAlignment="1" applyProtection="1">
      <alignment horizontal="center" vertical="center"/>
      <protection locked="0"/>
    </xf>
    <xf numFmtId="164" fontId="27" fillId="23" borderId="23" xfId="66" applyFont="1" applyFill="1" applyBorder="1" applyAlignment="1" applyProtection="1">
      <alignment horizontal="center" vertical="center"/>
      <protection locked="0"/>
    </xf>
    <xf numFmtId="164" fontId="26" fillId="23" borderId="25" xfId="66" applyFont="1" applyFill="1" applyBorder="1" applyAlignment="1" applyProtection="1">
      <alignment horizontal="center" vertical="center"/>
      <protection locked="0"/>
    </xf>
    <xf numFmtId="167" fontId="37" fillId="24" borderId="12" xfId="0" applyNumberFormat="1" applyFont="1" applyFill="1" applyBorder="1" applyAlignment="1" applyProtection="1">
      <alignment horizontal="center" vertical="center" wrapText="1"/>
      <protection locked="0"/>
    </xf>
  </cellXfs>
  <cellStyles count="6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Акцент1 2" xfId="26"/>
    <cellStyle name="40% - Акцент2 2" xfId="27"/>
    <cellStyle name="40% - Акцент3 2" xfId="28"/>
    <cellStyle name="40% - Акцент4 2" xfId="29"/>
    <cellStyle name="40% - Акцент5 2" xfId="30"/>
    <cellStyle name="40% - Акцент6 2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Heading 1" xfId="38"/>
    <cellStyle name="Heading1 2" xfId="39"/>
    <cellStyle name="Result 3" xfId="40"/>
    <cellStyle name="Result2 4" xfId="41"/>
    <cellStyle name="Акцент1 2" xfId="42"/>
    <cellStyle name="Акцент2 2" xfId="43"/>
    <cellStyle name="Акцент3 2" xfId="44"/>
    <cellStyle name="Акцент4 2" xfId="45"/>
    <cellStyle name="Акцент5 2" xfId="46"/>
    <cellStyle name="Акцент6 2" xfId="47"/>
    <cellStyle name="Ввод  2" xfId="48"/>
    <cellStyle name="Вывод 2" xfId="49"/>
    <cellStyle name="Вычисление 2" xfId="50"/>
    <cellStyle name="Заголовок 1 2" xfId="51"/>
    <cellStyle name="Заголовок 2 2" xfId="52"/>
    <cellStyle name="Заголовок 3 2" xfId="53"/>
    <cellStyle name="Заголовок 4 2" xfId="54"/>
    <cellStyle name="Итог 2" xfId="55"/>
    <cellStyle name="Контрольная ячейка 2" xfId="56"/>
    <cellStyle name="Название 2" xfId="57"/>
    <cellStyle name="Нейтральный 2" xfId="58"/>
    <cellStyle name="Обычный 2" xfId="59"/>
    <cellStyle name="Обычный 2 2" xfId="60"/>
    <cellStyle name="Обычный 2 2 2" xfId="61"/>
    <cellStyle name="Обычный 2 3" xfId="62"/>
    <cellStyle name="Обычный 3" xfId="63"/>
    <cellStyle name="Обычный 4" xfId="64"/>
    <cellStyle name="Обычный_Лист Microsoft Excel" xfId="65"/>
    <cellStyle name="Обычный_Лист Microsoft Excel 2" xfId="66"/>
    <cellStyle name="Обычный_Лист Microsoft Excel 3" xfId="67"/>
    <cellStyle name="Обычный_Лист2" xfId="68"/>
    <cellStyle name="Обычный_конкур К" xfId="69"/>
    <cellStyle name="Обычный_мастер-лист" xfId="70"/>
    <cellStyle name="Обычный_протоклы" xfId="71"/>
    <cellStyle name="Обычный_технические" xfId="72"/>
    <cellStyle name="Плохой 2" xfId="73"/>
    <cellStyle name="Пояснение 2" xfId="74"/>
    <cellStyle name="Примечание 2" xfId="75"/>
    <cellStyle name="Связанная ячейка 2" xfId="76"/>
    <cellStyle name="Текст предупреждения 2" xfId="77"/>
    <cellStyle name="Финансовый 2" xfId="78"/>
    <cellStyle name="Хороший 2" xfId="79"/>
  </cellStyles>
  <dxfs count="4">
    <dxf>
      <fill>
        <patternFill patternType="solid">
          <fgColor rgb="FFCCFFCC"/>
          <bgColor rgb="FFDFFCB0"/>
        </patternFill>
      </fill>
      <border/>
    </dxf>
    <dxf>
      <fill>
        <patternFill patternType="solid">
          <fgColor rgb="FFEFEFF0"/>
          <bgColor rgb="FFEDDBCD"/>
        </patternFill>
      </fill>
      <border/>
    </dxf>
    <dxf>
      <fill>
        <patternFill patternType="solid">
          <fgColor rgb="FFFFFFFF"/>
          <bgColor rgb="FFEFEFF0"/>
        </patternFill>
      </fill>
      <border/>
    </dxf>
    <dxf>
      <fill>
        <patternFill patternType="solid">
          <fgColor rgb="FF99CCFF"/>
          <bgColor rgb="FFA7C0D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FFCB0"/>
      <rgbColor rgb="00800000"/>
      <rgbColor rgb="00008000"/>
      <rgbColor rgb="00000080"/>
      <rgbColor rgb="00EDDBCD"/>
      <rgbColor rgb="00800080"/>
      <rgbColor rgb="00008080"/>
      <rgbColor rgb="00C0C0C0"/>
      <rgbColor rgb="00808080"/>
      <rgbColor rgb="00A7C0DE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000"/>
      <rgbColor rgb="0000FFFF"/>
      <rgbColor rgb="00800080"/>
      <rgbColor rgb="00800000"/>
      <rgbColor rgb="00008080"/>
      <rgbColor rgb="000000FF"/>
      <rgbColor rgb="0000CCFF"/>
      <rgbColor rgb="00EFEF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xk\Downloads\&#1084;&#1072;&#1089;&#1090;&#1077;&#1088;%20&#1083;&#1080;&#1089;&#1090;%20&#1071;&#1084;&#1085;&#1086;&#1077;%20&#1072;&#1074;&#1075;&#1091;&#1089;&#1090;%202016%20&#1088;&#1072;&#1073;&#1086;&#1095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ХН    120 "/>
      <sheetName val="свод       120 "/>
      <sheetName val="ТЕХН    110"/>
      <sheetName val="свод       110"/>
      <sheetName val="ТЕХН    100"/>
      <sheetName val="свод 100  "/>
      <sheetName val="ТЕХН    90"/>
      <sheetName val="свод 90"/>
      <sheetName val="ТЕХН60"/>
      <sheetName val="свод 60 "/>
      <sheetName val="стартовый конкур"/>
      <sheetName val="мастер ЛИСТ"/>
      <sheetName val="стартовый выездка"/>
      <sheetName val="выездка (П)"/>
      <sheetName val="выездка"/>
      <sheetName val="ТЕХН 110"/>
      <sheetName val="свод 80"/>
      <sheetName val="свод 110 (2)"/>
      <sheetName val="мастер ЛИСТ А3"/>
      <sheetName val="свод 110"/>
      <sheetName val="ТЕХН 80"/>
      <sheetName val="свод 100"/>
      <sheetName val="ТЕХН100"/>
      <sheetName val="свод 90 "/>
      <sheetName val="ТЕХН90"/>
      <sheetName val="e-mail"/>
      <sheetName val="Воронеж"/>
      <sheetName val="Волгоград"/>
      <sheetName val="Тула"/>
      <sheetName val="Владимир"/>
      <sheetName val="Тамбов"/>
      <sheetName val="МО"/>
      <sheetName val="Курск"/>
      <sheetName val="Белгород"/>
      <sheetName val="Липецк"/>
      <sheetName val="другие"/>
      <sheetName val="Брянск"/>
      <sheetName val="калуга"/>
      <sheetName val="члены фкср Липецка"/>
      <sheetName val="дата корр"/>
      <sheetName val="Лист1"/>
    </sheetNames>
    <sheetDataSet>
      <sheetData sheetId="3">
        <row r="21">
          <cell r="W21">
            <v>62.65</v>
          </cell>
          <cell r="Y21">
            <v>0</v>
          </cell>
        </row>
        <row r="26">
          <cell r="W26">
            <v>69.23</v>
          </cell>
          <cell r="Y2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V69"/>
  <sheetViews>
    <sheetView tabSelected="1" view="pageBreakPreview" zoomScale="70" zoomScaleSheetLayoutView="70" workbookViewId="0" topLeftCell="A1">
      <selection activeCell="B8" sqref="B8"/>
    </sheetView>
  </sheetViews>
  <sheetFormatPr defaultColWidth="16.00390625" defaultRowHeight="15" outlineLevelCol="2"/>
  <cols>
    <col min="1" max="1" width="2.421875" style="1" customWidth="1" outlineLevel="1"/>
    <col min="2" max="2" width="5.140625" style="2" customWidth="1"/>
    <col min="3" max="3" width="19.28125" style="2" customWidth="1"/>
    <col min="4" max="4" width="0" style="2" hidden="1" customWidth="1" outlineLevel="2"/>
    <col min="5" max="5" width="6.57421875" style="3" customWidth="1"/>
    <col min="6" max="6" width="58.8515625" style="2" customWidth="1"/>
    <col min="7" max="7" width="0" style="4" hidden="1" customWidth="1" outlineLevel="1"/>
    <col min="8" max="8" width="0.42578125" style="5" customWidth="1"/>
    <col min="9" max="9" width="22.28125" style="2" customWidth="1" outlineLevel="1"/>
    <col min="10" max="10" width="25.140625" style="2" customWidth="1" outlineLevel="1"/>
    <col min="11" max="12" width="11.7109375" style="2" customWidth="1"/>
    <col min="13" max="13" width="4.140625" style="2" customWidth="1"/>
    <col min="14" max="15" width="11.7109375" style="2" customWidth="1"/>
    <col min="16" max="16" width="4.140625" style="2" customWidth="1"/>
    <col min="17" max="18" width="11.7109375" style="2" customWidth="1"/>
    <col min="19" max="19" width="3.8515625" style="2" customWidth="1"/>
    <col min="20" max="20" width="5.00390625" style="2" customWidth="1"/>
    <col min="21" max="22" width="11.7109375" style="2" customWidth="1"/>
    <col min="23" max="23" width="6.00390625" style="2" customWidth="1"/>
    <col min="24" max="28" width="16.00390625" style="0" customWidth="1"/>
    <col min="29" max="251" width="16.00390625" style="2" customWidth="1"/>
    <col min="252" max="16384" width="9.00390625" style="2" customWidth="1"/>
  </cols>
  <sheetData>
    <row r="1" spans="1:256" ht="27.75" customHeight="1">
      <c r="A1"/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.75" customHeight="1">
      <c r="A2"/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2.5" customHeight="1">
      <c r="A3"/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3.25" customHeight="1">
      <c r="A4"/>
      <c r="B4" s="8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/>
      <c r="B5" s="9"/>
      <c r="C5" s="10" t="s">
        <v>4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 s="11" t="s">
        <v>5</v>
      </c>
      <c r="W5" s="12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/>
      <c r="B6" s="13" t="s">
        <v>6</v>
      </c>
      <c r="C6" s="14" t="s">
        <v>7</v>
      </c>
      <c r="D6" s="15" t="s">
        <v>8</v>
      </c>
      <c r="E6" s="16" t="s">
        <v>9</v>
      </c>
      <c r="F6" s="14" t="s">
        <v>10</v>
      </c>
      <c r="G6" s="15" t="s">
        <v>8</v>
      </c>
      <c r="H6" s="17"/>
      <c r="I6" s="14" t="s">
        <v>11</v>
      </c>
      <c r="J6" s="14" t="s">
        <v>12</v>
      </c>
      <c r="K6" s="18" t="s">
        <v>13</v>
      </c>
      <c r="L6" s="18"/>
      <c r="M6" s="18"/>
      <c r="N6" s="19" t="s">
        <v>14</v>
      </c>
      <c r="O6" s="19"/>
      <c r="P6" s="19"/>
      <c r="Q6" s="19" t="s">
        <v>15</v>
      </c>
      <c r="R6" s="19"/>
      <c r="S6" s="19"/>
      <c r="T6" s="20" t="s">
        <v>16</v>
      </c>
      <c r="U6" s="20" t="s">
        <v>17</v>
      </c>
      <c r="V6" s="20" t="s">
        <v>18</v>
      </c>
      <c r="W6" s="20" t="s">
        <v>19</v>
      </c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45" customHeight="1">
      <c r="A7"/>
      <c r="B7" s="13"/>
      <c r="C7" s="14"/>
      <c r="D7" s="15"/>
      <c r="E7" s="16"/>
      <c r="F7" s="14"/>
      <c r="G7" s="15"/>
      <c r="H7" s="17"/>
      <c r="I7" s="14"/>
      <c r="J7" s="14"/>
      <c r="K7" s="21" t="s">
        <v>20</v>
      </c>
      <c r="L7" s="21" t="s">
        <v>21</v>
      </c>
      <c r="M7" s="22" t="s">
        <v>22</v>
      </c>
      <c r="N7" s="23" t="s">
        <v>20</v>
      </c>
      <c r="O7" s="23" t="s">
        <v>21</v>
      </c>
      <c r="P7" s="22" t="s">
        <v>22</v>
      </c>
      <c r="Q7" s="23" t="s">
        <v>20</v>
      </c>
      <c r="R7" s="23" t="s">
        <v>21</v>
      </c>
      <c r="S7" s="22" t="s">
        <v>22</v>
      </c>
      <c r="T7" s="20"/>
      <c r="U7" s="20"/>
      <c r="V7" s="20"/>
      <c r="W7" s="20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" customHeight="1">
      <c r="A8"/>
      <c r="B8" s="24" t="s">
        <v>23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" customHeight="1">
      <c r="A9"/>
      <c r="B9" s="25" t="s">
        <v>24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6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3.75" customHeight="1">
      <c r="A10"/>
      <c r="B10" s="27">
        <f aca="true" t="shared" si="0" ref="B10:B11">RANK(U10,$U$10:$U$14)</f>
        <v>1</v>
      </c>
      <c r="C10" s="28" t="s">
        <v>25</v>
      </c>
      <c r="D10" s="29" t="s">
        <v>26</v>
      </c>
      <c r="E10" s="30" t="s">
        <v>27</v>
      </c>
      <c r="F10" s="31" t="s">
        <v>28</v>
      </c>
      <c r="G10" s="32"/>
      <c r="H10" s="32"/>
      <c r="I10" s="30" t="s">
        <v>29</v>
      </c>
      <c r="J10" s="33" t="s">
        <v>30</v>
      </c>
      <c r="K10" s="34">
        <v>232</v>
      </c>
      <c r="L10" s="35">
        <f aca="true" t="shared" si="1" ref="L10:L12">K10/380</f>
        <v>0.6105263157894737</v>
      </c>
      <c r="M10" s="36">
        <f aca="true" t="shared" si="2" ref="M10:M14">RANK(K10,$K$10:$K$14)</f>
        <v>1</v>
      </c>
      <c r="N10" s="34">
        <v>243.5</v>
      </c>
      <c r="O10" s="35">
        <f aca="true" t="shared" si="3" ref="O10:O12">N10/380</f>
        <v>0.6407894736842106</v>
      </c>
      <c r="P10" s="36">
        <f aca="true" t="shared" si="4" ref="P10:P14">RANK(N10,$N$10:$N$14)</f>
        <v>1</v>
      </c>
      <c r="Q10" s="34">
        <v>238.5</v>
      </c>
      <c r="R10" s="35">
        <f aca="true" t="shared" si="5" ref="R10:R12">Q10/380</f>
        <v>0.6276315789473684</v>
      </c>
      <c r="S10" s="36">
        <f aca="true" t="shared" si="6" ref="S10:S14">RANK(Q10,$Q$10:$Q$14)</f>
        <v>1</v>
      </c>
      <c r="T10" s="37"/>
      <c r="U10" s="38">
        <f aca="true" t="shared" si="7" ref="U10:U14">Q10+N10+K10</f>
        <v>714</v>
      </c>
      <c r="V10" s="35">
        <f aca="true" t="shared" si="8" ref="V10:V12">U10/(380*3)</f>
        <v>0.6263157894736842</v>
      </c>
      <c r="W10" s="39" t="s">
        <v>27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3.75" customHeight="1">
      <c r="A11"/>
      <c r="B11" s="27">
        <f t="shared" si="0"/>
        <v>2</v>
      </c>
      <c r="C11" s="28" t="s">
        <v>31</v>
      </c>
      <c r="D11" s="29" t="s">
        <v>32</v>
      </c>
      <c r="E11" s="30" t="s">
        <v>33</v>
      </c>
      <c r="F11" s="31" t="s">
        <v>34</v>
      </c>
      <c r="G11" s="32"/>
      <c r="H11" s="32"/>
      <c r="I11" s="30" t="s">
        <v>35</v>
      </c>
      <c r="J11" s="33" t="s">
        <v>36</v>
      </c>
      <c r="K11" s="34">
        <v>230</v>
      </c>
      <c r="L11" s="35">
        <f t="shared" si="1"/>
        <v>0.6052631578947368</v>
      </c>
      <c r="M11" s="36">
        <f t="shared" si="2"/>
        <v>2</v>
      </c>
      <c r="N11" s="34">
        <v>232.5</v>
      </c>
      <c r="O11" s="35">
        <f t="shared" si="3"/>
        <v>0.6118421052631579</v>
      </c>
      <c r="P11" s="36">
        <f t="shared" si="4"/>
        <v>3</v>
      </c>
      <c r="Q11" s="34">
        <v>237</v>
      </c>
      <c r="R11" s="35">
        <f t="shared" si="5"/>
        <v>0.6236842105263158</v>
      </c>
      <c r="S11" s="36">
        <f t="shared" si="6"/>
        <v>3</v>
      </c>
      <c r="T11" s="37"/>
      <c r="U11" s="38">
        <f t="shared" si="7"/>
        <v>699.5</v>
      </c>
      <c r="V11" s="35">
        <f t="shared" si="8"/>
        <v>0.6135964912280701</v>
      </c>
      <c r="W11" s="39" t="s">
        <v>37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3.75" customHeight="1">
      <c r="A12"/>
      <c r="B12" s="27">
        <v>3</v>
      </c>
      <c r="C12" s="28" t="s">
        <v>25</v>
      </c>
      <c r="D12" s="29" t="s">
        <v>26</v>
      </c>
      <c r="E12" s="30" t="s">
        <v>27</v>
      </c>
      <c r="F12" s="31" t="s">
        <v>38</v>
      </c>
      <c r="G12" s="32"/>
      <c r="H12" s="32"/>
      <c r="I12" s="30" t="s">
        <v>29</v>
      </c>
      <c r="J12" s="33" t="s">
        <v>39</v>
      </c>
      <c r="K12" s="34">
        <v>225.5</v>
      </c>
      <c r="L12" s="35">
        <f t="shared" si="1"/>
        <v>0.593421052631579</v>
      </c>
      <c r="M12" s="36">
        <f t="shared" si="2"/>
        <v>5</v>
      </c>
      <c r="N12" s="34">
        <v>225</v>
      </c>
      <c r="O12" s="35">
        <f t="shared" si="3"/>
        <v>0.5921052631578947</v>
      </c>
      <c r="P12" s="36">
        <f t="shared" si="4"/>
        <v>5</v>
      </c>
      <c r="Q12" s="34">
        <v>237.5</v>
      </c>
      <c r="R12" s="35">
        <f t="shared" si="5"/>
        <v>0.625</v>
      </c>
      <c r="S12" s="36">
        <f t="shared" si="6"/>
        <v>2</v>
      </c>
      <c r="T12" s="37"/>
      <c r="U12" s="38">
        <f t="shared" si="7"/>
        <v>688</v>
      </c>
      <c r="V12" s="35">
        <f t="shared" si="8"/>
        <v>0.6035087719298246</v>
      </c>
      <c r="W12" s="39" t="s">
        <v>37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3.75" customHeight="1">
      <c r="A13"/>
      <c r="B13" s="27">
        <v>4</v>
      </c>
      <c r="C13" s="28" t="s">
        <v>40</v>
      </c>
      <c r="D13" s="29" t="s">
        <v>41</v>
      </c>
      <c r="E13" s="30" t="s">
        <v>33</v>
      </c>
      <c r="F13" s="31" t="s">
        <v>42</v>
      </c>
      <c r="G13" s="32"/>
      <c r="H13" s="32"/>
      <c r="I13" s="30" t="s">
        <v>43</v>
      </c>
      <c r="J13" s="33" t="s">
        <v>36</v>
      </c>
      <c r="K13" s="34">
        <v>228.5</v>
      </c>
      <c r="L13" s="35">
        <f>0.601315789473684-0.02</f>
        <v>0.581315789473684</v>
      </c>
      <c r="M13" s="36">
        <f t="shared" si="2"/>
        <v>3</v>
      </c>
      <c r="N13" s="34">
        <v>240.5</v>
      </c>
      <c r="O13" s="35">
        <f>0.632894736842105-0.02</f>
        <v>0.612894736842105</v>
      </c>
      <c r="P13" s="36">
        <f t="shared" si="4"/>
        <v>2</v>
      </c>
      <c r="Q13" s="34">
        <v>229.5</v>
      </c>
      <c r="R13" s="35">
        <f>0.603947368421053-0.02</f>
        <v>0.583947368421053</v>
      </c>
      <c r="S13" s="36">
        <f t="shared" si="6"/>
        <v>4</v>
      </c>
      <c r="T13" s="37">
        <v>1</v>
      </c>
      <c r="U13" s="38">
        <f t="shared" si="7"/>
        <v>698.5</v>
      </c>
      <c r="V13" s="35">
        <f>0.612719298245614-0.02</f>
        <v>0.5927192982456141</v>
      </c>
      <c r="W13" s="40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3.75" customHeight="1">
      <c r="A14"/>
      <c r="B14" s="27">
        <f>RANK(U14,$U$10:$U$14)</f>
        <v>5</v>
      </c>
      <c r="C14" s="28" t="s">
        <v>44</v>
      </c>
      <c r="D14" s="29"/>
      <c r="E14" s="30" t="s">
        <v>27</v>
      </c>
      <c r="F14" s="31" t="s">
        <v>45</v>
      </c>
      <c r="G14" s="32" t="s">
        <v>46</v>
      </c>
      <c r="H14" s="32"/>
      <c r="I14" s="30" t="s">
        <v>47</v>
      </c>
      <c r="J14" s="33" t="s">
        <v>36</v>
      </c>
      <c r="K14" s="34">
        <v>226</v>
      </c>
      <c r="L14" s="35">
        <f>K14/380</f>
        <v>0.5947368421052631</v>
      </c>
      <c r="M14" s="36">
        <f t="shared" si="2"/>
        <v>4</v>
      </c>
      <c r="N14" s="34">
        <v>228.5</v>
      </c>
      <c r="O14" s="35">
        <f>N14/380</f>
        <v>0.6013157894736842</v>
      </c>
      <c r="P14" s="36">
        <f t="shared" si="4"/>
        <v>4</v>
      </c>
      <c r="Q14" s="34">
        <v>217</v>
      </c>
      <c r="R14" s="35">
        <f>Q14/380</f>
        <v>0.5710526315789474</v>
      </c>
      <c r="S14" s="36">
        <f t="shared" si="6"/>
        <v>5</v>
      </c>
      <c r="T14" s="37"/>
      <c r="U14" s="38">
        <f t="shared" si="7"/>
        <v>671.5</v>
      </c>
      <c r="V14" s="35">
        <f>U14/(380*3)</f>
        <v>0.5890350877192982</v>
      </c>
      <c r="W14" s="40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0" customHeight="1">
      <c r="A15"/>
      <c r="B15" s="24" t="s">
        <v>48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0" customHeight="1">
      <c r="A16"/>
      <c r="B16" s="25" t="s">
        <v>24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0" customHeight="1">
      <c r="A17"/>
      <c r="B17" s="27">
        <f aca="true" t="shared" si="9" ref="B17:B22">RANK(U17,$U$17:$U$22)</f>
        <v>1</v>
      </c>
      <c r="C17" s="41" t="s">
        <v>49</v>
      </c>
      <c r="D17" s="42"/>
      <c r="E17" s="43" t="s">
        <v>50</v>
      </c>
      <c r="F17" s="44" t="s">
        <v>51</v>
      </c>
      <c r="G17" s="45"/>
      <c r="H17" s="45"/>
      <c r="I17" s="30" t="s">
        <v>52</v>
      </c>
      <c r="J17" s="33" t="s">
        <v>53</v>
      </c>
      <c r="K17" s="34">
        <v>262.5</v>
      </c>
      <c r="L17" s="35">
        <f aca="true" t="shared" si="10" ref="L17:L22">K17/380</f>
        <v>0.6907894736842105</v>
      </c>
      <c r="M17" s="36">
        <f aca="true" t="shared" si="11" ref="M17:M22">RANK(K17,$K$17:$K$22)</f>
        <v>1</v>
      </c>
      <c r="N17" s="34">
        <v>263.5</v>
      </c>
      <c r="O17" s="35">
        <f aca="true" t="shared" si="12" ref="O17:O22">N17/380</f>
        <v>0.6934210526315789</v>
      </c>
      <c r="P17" s="36">
        <f aca="true" t="shared" si="13" ref="P17:P22">RANK(N17,$N$17:$N$22)</f>
        <v>1</v>
      </c>
      <c r="Q17" s="34">
        <v>265</v>
      </c>
      <c r="R17" s="35">
        <f aca="true" t="shared" si="14" ref="R17:R22">Q17/380</f>
        <v>0.6973684210526315</v>
      </c>
      <c r="S17" s="36">
        <f aca="true" t="shared" si="15" ref="S17:S22">RANK(Q17,$Q$17:$Q$22)</f>
        <v>1</v>
      </c>
      <c r="T17" s="37"/>
      <c r="U17" s="38">
        <f aca="true" t="shared" si="16" ref="U17:U22">Q17+N17+K17</f>
        <v>791</v>
      </c>
      <c r="V17" s="35">
        <f aca="true" t="shared" si="17" ref="V17:V22">U17/(380*3)</f>
        <v>0.6938596491228071</v>
      </c>
      <c r="W17" s="46" t="s">
        <v>27</v>
      </c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0" customHeight="1">
      <c r="A18"/>
      <c r="B18" s="27">
        <f t="shared" si="9"/>
        <v>2</v>
      </c>
      <c r="C18" s="41" t="s">
        <v>54</v>
      </c>
      <c r="D18" s="42" t="s">
        <v>32</v>
      </c>
      <c r="E18" s="43" t="s">
        <v>33</v>
      </c>
      <c r="F18" s="44" t="s">
        <v>55</v>
      </c>
      <c r="G18" s="45"/>
      <c r="H18" s="45"/>
      <c r="I18" s="30" t="s">
        <v>35</v>
      </c>
      <c r="J18" s="33" t="s">
        <v>36</v>
      </c>
      <c r="K18" s="34">
        <v>253</v>
      </c>
      <c r="L18" s="35">
        <f t="shared" si="10"/>
        <v>0.6657894736842105</v>
      </c>
      <c r="M18" s="36">
        <f t="shared" si="11"/>
        <v>2</v>
      </c>
      <c r="N18" s="34">
        <v>255.5</v>
      </c>
      <c r="O18" s="35">
        <f t="shared" si="12"/>
        <v>0.6723684210526316</v>
      </c>
      <c r="P18" s="36">
        <f t="shared" si="13"/>
        <v>2</v>
      </c>
      <c r="Q18" s="34">
        <v>249</v>
      </c>
      <c r="R18" s="35">
        <f t="shared" si="14"/>
        <v>0.6552631578947369</v>
      </c>
      <c r="S18" s="36">
        <f t="shared" si="15"/>
        <v>2</v>
      </c>
      <c r="T18" s="37"/>
      <c r="U18" s="38">
        <f t="shared" si="16"/>
        <v>757.5</v>
      </c>
      <c r="V18" s="35">
        <f t="shared" si="17"/>
        <v>0.6644736842105263</v>
      </c>
      <c r="W18" s="46" t="s">
        <v>27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0" customHeight="1">
      <c r="A19"/>
      <c r="B19" s="27">
        <f t="shared" si="9"/>
        <v>3</v>
      </c>
      <c r="C19" s="41" t="s">
        <v>56</v>
      </c>
      <c r="D19" s="42" t="s">
        <v>41</v>
      </c>
      <c r="E19" s="43" t="s">
        <v>33</v>
      </c>
      <c r="F19" s="44" t="s">
        <v>57</v>
      </c>
      <c r="G19" s="45"/>
      <c r="H19" s="45"/>
      <c r="I19" s="30" t="s">
        <v>43</v>
      </c>
      <c r="J19" s="33" t="s">
        <v>36</v>
      </c>
      <c r="K19" s="34">
        <v>239.5</v>
      </c>
      <c r="L19" s="35">
        <f t="shared" si="10"/>
        <v>0.6302631578947369</v>
      </c>
      <c r="M19" s="36">
        <f t="shared" si="11"/>
        <v>3</v>
      </c>
      <c r="N19" s="34">
        <v>251</v>
      </c>
      <c r="O19" s="35">
        <f t="shared" si="12"/>
        <v>0.6605263157894737</v>
      </c>
      <c r="P19" s="36">
        <f t="shared" si="13"/>
        <v>3</v>
      </c>
      <c r="Q19" s="34">
        <v>239.5</v>
      </c>
      <c r="R19" s="35">
        <f t="shared" si="14"/>
        <v>0.6302631578947369</v>
      </c>
      <c r="S19" s="36">
        <f t="shared" si="15"/>
        <v>4</v>
      </c>
      <c r="T19" s="37"/>
      <c r="U19" s="38">
        <f t="shared" si="16"/>
        <v>730</v>
      </c>
      <c r="V19" s="35">
        <f t="shared" si="17"/>
        <v>0.6403508771929824</v>
      </c>
      <c r="W19" s="46" t="s">
        <v>27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0" customHeight="1">
      <c r="A20"/>
      <c r="B20" s="27">
        <f t="shared" si="9"/>
        <v>4</v>
      </c>
      <c r="C20" s="41" t="s">
        <v>58</v>
      </c>
      <c r="D20" s="42" t="s">
        <v>59</v>
      </c>
      <c r="E20" s="43" t="s">
        <v>27</v>
      </c>
      <c r="F20" s="44" t="s">
        <v>60</v>
      </c>
      <c r="G20" s="45"/>
      <c r="H20" s="45"/>
      <c r="I20" s="30" t="s">
        <v>61</v>
      </c>
      <c r="J20" s="33" t="s">
        <v>36</v>
      </c>
      <c r="K20" s="34">
        <v>228</v>
      </c>
      <c r="L20" s="35">
        <f t="shared" si="10"/>
        <v>0.6</v>
      </c>
      <c r="M20" s="36">
        <f t="shared" si="11"/>
        <v>5</v>
      </c>
      <c r="N20" s="34">
        <v>250.5</v>
      </c>
      <c r="O20" s="35">
        <f t="shared" si="12"/>
        <v>0.6592105263157895</v>
      </c>
      <c r="P20" s="36">
        <f t="shared" si="13"/>
        <v>4</v>
      </c>
      <c r="Q20" s="34">
        <v>247</v>
      </c>
      <c r="R20" s="35">
        <f t="shared" si="14"/>
        <v>0.65</v>
      </c>
      <c r="S20" s="36">
        <f t="shared" si="15"/>
        <v>3</v>
      </c>
      <c r="T20" s="37"/>
      <c r="U20" s="38">
        <f t="shared" si="16"/>
        <v>725.5</v>
      </c>
      <c r="V20" s="35">
        <f t="shared" si="17"/>
        <v>0.6364035087719299</v>
      </c>
      <c r="W20" s="46" t="s">
        <v>27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0" customHeight="1">
      <c r="A21"/>
      <c r="B21" s="27">
        <f t="shared" si="9"/>
        <v>5</v>
      </c>
      <c r="C21" s="41" t="s">
        <v>62</v>
      </c>
      <c r="D21" s="42"/>
      <c r="E21" s="43" t="s">
        <v>33</v>
      </c>
      <c r="F21" s="44" t="s">
        <v>63</v>
      </c>
      <c r="G21" s="45"/>
      <c r="H21" s="45"/>
      <c r="I21" s="30" t="s">
        <v>64</v>
      </c>
      <c r="J21" s="33" t="s">
        <v>53</v>
      </c>
      <c r="K21" s="34">
        <v>220.5</v>
      </c>
      <c r="L21" s="35">
        <f t="shared" si="10"/>
        <v>0.5802631578947368</v>
      </c>
      <c r="M21" s="36">
        <f t="shared" si="11"/>
        <v>6</v>
      </c>
      <c r="N21" s="34">
        <v>243</v>
      </c>
      <c r="O21" s="35">
        <f t="shared" si="12"/>
        <v>0.6394736842105263</v>
      </c>
      <c r="P21" s="36">
        <f t="shared" si="13"/>
        <v>5</v>
      </c>
      <c r="Q21" s="34">
        <v>214.5</v>
      </c>
      <c r="R21" s="35">
        <f t="shared" si="14"/>
        <v>0.5644736842105263</v>
      </c>
      <c r="S21" s="36">
        <f t="shared" si="15"/>
        <v>6</v>
      </c>
      <c r="T21" s="37"/>
      <c r="U21" s="38">
        <f t="shared" si="16"/>
        <v>678</v>
      </c>
      <c r="V21" s="35">
        <f t="shared" si="17"/>
        <v>0.5947368421052631</v>
      </c>
      <c r="W21" s="47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30" customHeight="1">
      <c r="A22"/>
      <c r="B22" s="27">
        <f t="shared" si="9"/>
        <v>6</v>
      </c>
      <c r="C22" s="41" t="s">
        <v>65</v>
      </c>
      <c r="D22" s="42" t="s">
        <v>66</v>
      </c>
      <c r="E22" s="43" t="s">
        <v>37</v>
      </c>
      <c r="F22" s="44" t="s">
        <v>67</v>
      </c>
      <c r="G22" s="45" t="s">
        <v>68</v>
      </c>
      <c r="H22" s="45"/>
      <c r="I22" s="30" t="s">
        <v>69</v>
      </c>
      <c r="J22" s="33" t="s">
        <v>70</v>
      </c>
      <c r="K22" s="34">
        <v>229.5</v>
      </c>
      <c r="L22" s="35">
        <f t="shared" si="10"/>
        <v>0.6039473684210527</v>
      </c>
      <c r="M22" s="36">
        <f t="shared" si="11"/>
        <v>4</v>
      </c>
      <c r="N22" s="34">
        <v>226</v>
      </c>
      <c r="O22" s="35">
        <f t="shared" si="12"/>
        <v>0.5947368421052631</v>
      </c>
      <c r="P22" s="36">
        <f t="shared" si="13"/>
        <v>6</v>
      </c>
      <c r="Q22" s="34">
        <v>215</v>
      </c>
      <c r="R22" s="35">
        <f t="shared" si="14"/>
        <v>0.5657894736842105</v>
      </c>
      <c r="S22" s="36">
        <f t="shared" si="15"/>
        <v>5</v>
      </c>
      <c r="T22" s="37"/>
      <c r="U22" s="38">
        <f t="shared" si="16"/>
        <v>670.5</v>
      </c>
      <c r="V22" s="35">
        <f t="shared" si="17"/>
        <v>0.5881578947368421</v>
      </c>
      <c r="W22" s="47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3" s="49" customFormat="1" ht="25.5" customHeight="1">
      <c r="A23" s="48"/>
      <c r="B23" s="24" t="s">
        <v>71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</row>
    <row r="24" spans="1:256" ht="18" customHeight="1">
      <c r="A24" s="48"/>
      <c r="B24" s="25" t="s">
        <v>24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50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8" customHeight="1">
      <c r="A25" s="48"/>
      <c r="B25" s="51" t="s">
        <v>72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0" customHeight="1">
      <c r="A26"/>
      <c r="B26" s="27">
        <f aca="true" t="shared" si="18" ref="B26:B27">RANK(U26,$U$26:$U$27)</f>
        <v>1</v>
      </c>
      <c r="C26" s="28" t="s">
        <v>73</v>
      </c>
      <c r="D26" s="29"/>
      <c r="E26" s="30" t="s">
        <v>33</v>
      </c>
      <c r="F26" s="31" t="s">
        <v>74</v>
      </c>
      <c r="G26" s="45">
        <v>9167</v>
      </c>
      <c r="H26" s="45"/>
      <c r="I26" s="30" t="s">
        <v>75</v>
      </c>
      <c r="J26" s="33" t="s">
        <v>53</v>
      </c>
      <c r="K26" s="34">
        <v>197.5</v>
      </c>
      <c r="L26" s="35">
        <f>0.658333333333333-0.005</f>
        <v>0.653333333333333</v>
      </c>
      <c r="M26" s="36">
        <f aca="true" t="shared" si="19" ref="M26:M27">RANK(K26,$K$26:$K$27)</f>
        <v>1</v>
      </c>
      <c r="N26" s="34">
        <v>201.5</v>
      </c>
      <c r="O26" s="35">
        <f>0.671666666666667-0.005</f>
        <v>0.666666666666667</v>
      </c>
      <c r="P26" s="36">
        <f aca="true" t="shared" si="20" ref="P26:P27">RANK(N26,$N$26:$N$27)</f>
        <v>1</v>
      </c>
      <c r="Q26" s="34">
        <v>200</v>
      </c>
      <c r="R26" s="35">
        <f>0.666666666666667-0.005</f>
        <v>0.661666666666667</v>
      </c>
      <c r="S26" s="36">
        <f aca="true" t="shared" si="21" ref="S26:S27">RANK(Q26,$Q$26:$Q$27)</f>
        <v>1</v>
      </c>
      <c r="T26" s="37">
        <v>1</v>
      </c>
      <c r="U26" s="38">
        <f aca="true" t="shared" si="22" ref="U26:U27">Q26+N26+K26</f>
        <v>599</v>
      </c>
      <c r="V26" s="35">
        <v>0.660555555555556</v>
      </c>
      <c r="W26" s="39" t="s">
        <v>76</v>
      </c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30" customHeight="1">
      <c r="A27"/>
      <c r="B27" s="27">
        <f t="shared" si="18"/>
        <v>2</v>
      </c>
      <c r="C27" s="28" t="s">
        <v>77</v>
      </c>
      <c r="D27" s="29"/>
      <c r="E27" s="30" t="s">
        <v>78</v>
      </c>
      <c r="F27" s="31" t="s">
        <v>79</v>
      </c>
      <c r="G27" s="45"/>
      <c r="H27" s="45"/>
      <c r="I27" s="30" t="s">
        <v>80</v>
      </c>
      <c r="J27" s="33" t="s">
        <v>36</v>
      </c>
      <c r="K27" s="34">
        <v>182.5</v>
      </c>
      <c r="L27" s="35">
        <f>K27/300</f>
        <v>0.6083333333333333</v>
      </c>
      <c r="M27" s="36">
        <f t="shared" si="19"/>
        <v>2</v>
      </c>
      <c r="N27" s="34">
        <v>175</v>
      </c>
      <c r="O27" s="35">
        <f>N27/300</f>
        <v>0.5833333333333334</v>
      </c>
      <c r="P27" s="36">
        <f t="shared" si="20"/>
        <v>2</v>
      </c>
      <c r="Q27" s="34">
        <v>185</v>
      </c>
      <c r="R27" s="35">
        <f>Q27/300</f>
        <v>0.6166666666666667</v>
      </c>
      <c r="S27" s="36">
        <f t="shared" si="21"/>
        <v>2</v>
      </c>
      <c r="T27" s="37"/>
      <c r="U27" s="38">
        <f t="shared" si="22"/>
        <v>542.5</v>
      </c>
      <c r="V27" s="35">
        <f>U27/(300*3)</f>
        <v>0.6027777777777777</v>
      </c>
      <c r="W27" s="39" t="s">
        <v>81</v>
      </c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8.75" customHeight="1">
      <c r="A28"/>
      <c r="B28" s="24" t="s">
        <v>82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30" customHeight="1">
      <c r="A29"/>
      <c r="B29" s="27">
        <f>RANK(U29,$U$29:$U$29)</f>
        <v>1</v>
      </c>
      <c r="C29" s="28" t="s">
        <v>83</v>
      </c>
      <c r="D29" s="29" t="s">
        <v>84</v>
      </c>
      <c r="E29" s="30" t="s">
        <v>78</v>
      </c>
      <c r="F29" s="31" t="s">
        <v>85</v>
      </c>
      <c r="G29" s="45" t="s">
        <v>86</v>
      </c>
      <c r="H29" s="45"/>
      <c r="I29" s="30" t="s">
        <v>87</v>
      </c>
      <c r="J29" s="33" t="s">
        <v>88</v>
      </c>
      <c r="K29" s="34">
        <v>173.5</v>
      </c>
      <c r="L29" s="35">
        <f>0.578333333333333-0.015</f>
        <v>0.563333333333333</v>
      </c>
      <c r="M29" s="36">
        <v>1</v>
      </c>
      <c r="N29" s="34">
        <v>179</v>
      </c>
      <c r="O29" s="35">
        <f>0.596666666666667-0.015</f>
        <v>0.581666666666667</v>
      </c>
      <c r="P29" s="36">
        <v>1</v>
      </c>
      <c r="Q29" s="34">
        <v>179</v>
      </c>
      <c r="R29" s="35">
        <f>0.596666666666667-0.015</f>
        <v>0.581666666666667</v>
      </c>
      <c r="S29" s="36">
        <v>1</v>
      </c>
      <c r="T29" s="37">
        <v>2</v>
      </c>
      <c r="U29" s="38">
        <f>Q29+N29+K29</f>
        <v>531.5</v>
      </c>
      <c r="V29" s="35">
        <f>0.590555555555556-0.015</f>
        <v>0.5755555555555559</v>
      </c>
      <c r="W29" s="40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0" customHeight="1">
      <c r="A30"/>
      <c r="B30" s="24" t="s">
        <v>89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30" customHeight="1">
      <c r="A31"/>
      <c r="B31" s="25" t="s">
        <v>24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52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30" customHeight="1">
      <c r="A32"/>
      <c r="B32" s="27">
        <f aca="true" t="shared" si="23" ref="B32:B36">RANK(U32,$U$32:$U$36)</f>
        <v>1</v>
      </c>
      <c r="C32" s="28" t="s">
        <v>31</v>
      </c>
      <c r="D32" s="53" t="s">
        <v>32</v>
      </c>
      <c r="E32" s="30" t="s">
        <v>33</v>
      </c>
      <c r="F32" s="31" t="s">
        <v>34</v>
      </c>
      <c r="G32" s="45"/>
      <c r="H32" s="45"/>
      <c r="I32" s="30" t="s">
        <v>35</v>
      </c>
      <c r="J32" s="33" t="s">
        <v>36</v>
      </c>
      <c r="K32" s="34">
        <v>240</v>
      </c>
      <c r="L32" s="35">
        <f aca="true" t="shared" si="24" ref="L32:L36">K32/370</f>
        <v>0.6486486486486488</v>
      </c>
      <c r="M32" s="36">
        <f aca="true" t="shared" si="25" ref="M32:M36">RANK(K32,$K$32:$K$36)</f>
        <v>1</v>
      </c>
      <c r="N32" s="34">
        <v>245</v>
      </c>
      <c r="O32" s="35">
        <f aca="true" t="shared" si="26" ref="O32:O36">N32/370</f>
        <v>0.6621621621621622</v>
      </c>
      <c r="P32" s="36">
        <f aca="true" t="shared" si="27" ref="P32:P36">RANK(N32,$N$32:$N$36)</f>
        <v>3</v>
      </c>
      <c r="Q32" s="34">
        <v>235.5</v>
      </c>
      <c r="R32" s="35">
        <f aca="true" t="shared" si="28" ref="R32:R36">Q32/370</f>
        <v>0.6364864864864866</v>
      </c>
      <c r="S32" s="36">
        <f aca="true" t="shared" si="29" ref="S32:S36">RANK(Q32,$Q$32:$Q$36)</f>
        <v>2</v>
      </c>
      <c r="T32" s="37"/>
      <c r="U32" s="38">
        <f aca="true" t="shared" si="30" ref="U32:U36">Q32+N32+K32</f>
        <v>720.5</v>
      </c>
      <c r="V32" s="35">
        <f aca="true" t="shared" si="31" ref="V32:V36">U32/(370*3)</f>
        <v>0.6490990990990991</v>
      </c>
      <c r="W32" s="46" t="s">
        <v>27</v>
      </c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30" customHeight="1">
      <c r="A33"/>
      <c r="B33" s="27">
        <f t="shared" si="23"/>
        <v>2</v>
      </c>
      <c r="C33" s="28" t="s">
        <v>40</v>
      </c>
      <c r="D33" s="29" t="s">
        <v>41</v>
      </c>
      <c r="E33" s="30" t="s">
        <v>33</v>
      </c>
      <c r="F33" s="31" t="s">
        <v>42</v>
      </c>
      <c r="G33" s="45"/>
      <c r="H33" s="45"/>
      <c r="I33" s="30" t="s">
        <v>43</v>
      </c>
      <c r="J33" s="33" t="s">
        <v>36</v>
      </c>
      <c r="K33" s="34">
        <v>238.5</v>
      </c>
      <c r="L33" s="35">
        <f t="shared" si="24"/>
        <v>0.6445945945945946</v>
      </c>
      <c r="M33" s="36">
        <f t="shared" si="25"/>
        <v>3</v>
      </c>
      <c r="N33" s="34">
        <v>245.5</v>
      </c>
      <c r="O33" s="35">
        <f t="shared" si="26"/>
        <v>0.6635135135135136</v>
      </c>
      <c r="P33" s="36">
        <f t="shared" si="27"/>
        <v>2</v>
      </c>
      <c r="Q33" s="34">
        <v>234.5</v>
      </c>
      <c r="R33" s="35">
        <f t="shared" si="28"/>
        <v>0.6337837837837839</v>
      </c>
      <c r="S33" s="36">
        <f t="shared" si="29"/>
        <v>3</v>
      </c>
      <c r="T33" s="37"/>
      <c r="U33" s="38">
        <f t="shared" si="30"/>
        <v>718.5</v>
      </c>
      <c r="V33" s="35">
        <f t="shared" si="31"/>
        <v>0.6472972972972975</v>
      </c>
      <c r="W33" s="46" t="s">
        <v>27</v>
      </c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30" customHeight="1">
      <c r="A34"/>
      <c r="B34" s="27">
        <f t="shared" si="23"/>
        <v>3</v>
      </c>
      <c r="C34" s="28" t="s">
        <v>90</v>
      </c>
      <c r="D34" s="29" t="s">
        <v>59</v>
      </c>
      <c r="E34" s="30" t="s">
        <v>27</v>
      </c>
      <c r="F34" s="31" t="s">
        <v>91</v>
      </c>
      <c r="G34" s="45"/>
      <c r="H34" s="45"/>
      <c r="I34" s="30" t="s">
        <v>61</v>
      </c>
      <c r="J34" s="33" t="s">
        <v>36</v>
      </c>
      <c r="K34" s="34">
        <v>228</v>
      </c>
      <c r="L34" s="35">
        <f t="shared" si="24"/>
        <v>0.6162162162162163</v>
      </c>
      <c r="M34" s="36">
        <f t="shared" si="25"/>
        <v>5</v>
      </c>
      <c r="N34" s="34">
        <v>246</v>
      </c>
      <c r="O34" s="35">
        <f t="shared" si="26"/>
        <v>0.664864864864865</v>
      </c>
      <c r="P34" s="36">
        <f t="shared" si="27"/>
        <v>1</v>
      </c>
      <c r="Q34" s="34">
        <v>240</v>
      </c>
      <c r="R34" s="35">
        <f t="shared" si="28"/>
        <v>0.6486486486486488</v>
      </c>
      <c r="S34" s="36">
        <f t="shared" si="29"/>
        <v>1</v>
      </c>
      <c r="T34" s="37"/>
      <c r="U34" s="38">
        <f t="shared" si="30"/>
        <v>714</v>
      </c>
      <c r="V34" s="35">
        <f t="shared" si="31"/>
        <v>0.6432432432432432</v>
      </c>
      <c r="W34" s="46" t="s">
        <v>27</v>
      </c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30" customHeight="1">
      <c r="A35"/>
      <c r="B35" s="27">
        <f t="shared" si="23"/>
        <v>4</v>
      </c>
      <c r="C35" s="28" t="s">
        <v>92</v>
      </c>
      <c r="D35" s="29" t="s">
        <v>66</v>
      </c>
      <c r="E35" s="30" t="s">
        <v>37</v>
      </c>
      <c r="F35" s="31" t="s">
        <v>93</v>
      </c>
      <c r="G35" s="45" t="s">
        <v>68</v>
      </c>
      <c r="H35" s="45"/>
      <c r="I35" s="30" t="s">
        <v>69</v>
      </c>
      <c r="J35" s="33" t="s">
        <v>70</v>
      </c>
      <c r="K35" s="34">
        <v>240</v>
      </c>
      <c r="L35" s="35">
        <f t="shared" si="24"/>
        <v>0.6486486486486488</v>
      </c>
      <c r="M35" s="36">
        <f t="shared" si="25"/>
        <v>1</v>
      </c>
      <c r="N35" s="34">
        <v>237.5</v>
      </c>
      <c r="O35" s="35">
        <f t="shared" si="26"/>
        <v>0.641891891891892</v>
      </c>
      <c r="P35" s="36">
        <f t="shared" si="27"/>
        <v>4</v>
      </c>
      <c r="Q35" s="34">
        <v>224</v>
      </c>
      <c r="R35" s="35">
        <f t="shared" si="28"/>
        <v>0.6054054054054054</v>
      </c>
      <c r="S35" s="36">
        <f t="shared" si="29"/>
        <v>5</v>
      </c>
      <c r="T35" s="37"/>
      <c r="U35" s="38">
        <f t="shared" si="30"/>
        <v>701.5</v>
      </c>
      <c r="V35" s="35">
        <f t="shared" si="31"/>
        <v>0.6319819819819821</v>
      </c>
      <c r="W35" s="46" t="s">
        <v>27</v>
      </c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30" customHeight="1">
      <c r="A36"/>
      <c r="B36" s="27">
        <f t="shared" si="23"/>
        <v>5</v>
      </c>
      <c r="C36" s="28" t="s">
        <v>94</v>
      </c>
      <c r="D36" s="29" t="s">
        <v>95</v>
      </c>
      <c r="E36" s="30" t="s">
        <v>78</v>
      </c>
      <c r="F36" s="31" t="s">
        <v>96</v>
      </c>
      <c r="G36" s="45"/>
      <c r="H36" s="45"/>
      <c r="I36" s="30" t="s">
        <v>97</v>
      </c>
      <c r="J36" s="33" t="s">
        <v>36</v>
      </c>
      <c r="K36" s="34">
        <v>230</v>
      </c>
      <c r="L36" s="35">
        <f t="shared" si="24"/>
        <v>0.6216216216216216</v>
      </c>
      <c r="M36" s="36">
        <f t="shared" si="25"/>
        <v>4</v>
      </c>
      <c r="N36" s="34">
        <v>237</v>
      </c>
      <c r="O36" s="35">
        <f t="shared" si="26"/>
        <v>0.6405405405405407</v>
      </c>
      <c r="P36" s="36">
        <f t="shared" si="27"/>
        <v>5</v>
      </c>
      <c r="Q36" s="34">
        <v>225.8</v>
      </c>
      <c r="R36" s="35">
        <f t="shared" si="28"/>
        <v>0.6102702702702704</v>
      </c>
      <c r="S36" s="36">
        <f t="shared" si="29"/>
        <v>4</v>
      </c>
      <c r="T36" s="37"/>
      <c r="U36" s="38">
        <f t="shared" si="30"/>
        <v>692.8</v>
      </c>
      <c r="V36" s="35">
        <f t="shared" si="31"/>
        <v>0.6241441441441441</v>
      </c>
      <c r="W36" s="46" t="s">
        <v>37</v>
      </c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30" customHeight="1">
      <c r="A37"/>
      <c r="B37" s="24" t="s">
        <v>98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30" customHeight="1">
      <c r="A38"/>
      <c r="B38" s="25" t="s">
        <v>24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54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30" customHeight="1">
      <c r="A39"/>
      <c r="B39" s="24" t="s">
        <v>99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0" customHeight="1">
      <c r="A40"/>
      <c r="B40" s="27">
        <v>1</v>
      </c>
      <c r="C40" s="28" t="s">
        <v>90</v>
      </c>
      <c r="D40" s="55" t="s">
        <v>59</v>
      </c>
      <c r="E40" s="56" t="s">
        <v>27</v>
      </c>
      <c r="F40" s="57" t="s">
        <v>91</v>
      </c>
      <c r="G40" s="57"/>
      <c r="H40" s="57"/>
      <c r="I40" s="58" t="s">
        <v>61</v>
      </c>
      <c r="J40" s="30" t="s">
        <v>36</v>
      </c>
      <c r="K40" s="34">
        <v>222.5</v>
      </c>
      <c r="L40" s="35">
        <f aca="true" t="shared" si="32" ref="L40:L43">K40/340</f>
        <v>0.6544117647058825</v>
      </c>
      <c r="M40" s="59">
        <f aca="true" t="shared" si="33" ref="M40:M43">RANK(K40,$K$40:$K$43)</f>
        <v>1</v>
      </c>
      <c r="N40" s="34">
        <v>229.5</v>
      </c>
      <c r="O40" s="35">
        <f aca="true" t="shared" si="34" ref="O40:O43">N40/340</f>
        <v>0.675</v>
      </c>
      <c r="P40" s="59">
        <f aca="true" t="shared" si="35" ref="P40:P43">RANK(N40,$N$40:$N$43)</f>
        <v>1</v>
      </c>
      <c r="Q40" s="34">
        <v>221.5</v>
      </c>
      <c r="R40" s="35">
        <f aca="true" t="shared" si="36" ref="R40:R43">Q40/340</f>
        <v>0.6514705882352941</v>
      </c>
      <c r="S40" s="59">
        <f aca="true" t="shared" si="37" ref="S40:S43">RANK(Q40,$Q$40:$Q$43)</f>
        <v>1</v>
      </c>
      <c r="T40" s="37"/>
      <c r="U40" s="38">
        <f aca="true" t="shared" si="38" ref="U40:U43">Q40+N40+K40</f>
        <v>673.5</v>
      </c>
      <c r="V40" s="35">
        <f aca="true" t="shared" si="39" ref="V40:V43">U40/(340*3)</f>
        <v>0.6602941176470588</v>
      </c>
      <c r="W40" s="39" t="s">
        <v>27</v>
      </c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30" customHeight="1">
      <c r="A41"/>
      <c r="B41" s="27">
        <v>2</v>
      </c>
      <c r="C41" s="28" t="s">
        <v>94</v>
      </c>
      <c r="D41" s="29" t="s">
        <v>95</v>
      </c>
      <c r="E41" s="56" t="s">
        <v>78</v>
      </c>
      <c r="F41" s="57" t="s">
        <v>96</v>
      </c>
      <c r="G41" s="57"/>
      <c r="H41" s="57"/>
      <c r="I41" s="58" t="s">
        <v>97</v>
      </c>
      <c r="J41" s="30" t="s">
        <v>36</v>
      </c>
      <c r="K41" s="34">
        <v>221</v>
      </c>
      <c r="L41" s="35">
        <f t="shared" si="32"/>
        <v>0.65</v>
      </c>
      <c r="M41" s="59">
        <f t="shared" si="33"/>
        <v>2</v>
      </c>
      <c r="N41" s="34">
        <v>227</v>
      </c>
      <c r="O41" s="35">
        <f t="shared" si="34"/>
        <v>0.6676470588235294</v>
      </c>
      <c r="P41" s="59">
        <f t="shared" si="35"/>
        <v>2</v>
      </c>
      <c r="Q41" s="34">
        <v>218.5</v>
      </c>
      <c r="R41" s="35">
        <f t="shared" si="36"/>
        <v>0.6426470588235296</v>
      </c>
      <c r="S41" s="59">
        <f t="shared" si="37"/>
        <v>2</v>
      </c>
      <c r="T41" s="37"/>
      <c r="U41" s="38">
        <f t="shared" si="38"/>
        <v>666.5</v>
      </c>
      <c r="V41" s="35">
        <f t="shared" si="39"/>
        <v>0.6534313725490196</v>
      </c>
      <c r="W41" s="39" t="s">
        <v>27</v>
      </c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30" customHeight="1">
      <c r="A42"/>
      <c r="B42" s="27">
        <v>3</v>
      </c>
      <c r="C42" s="28" t="s">
        <v>92</v>
      </c>
      <c r="D42" s="29" t="s">
        <v>66</v>
      </c>
      <c r="E42" s="30" t="s">
        <v>37</v>
      </c>
      <c r="F42" s="31" t="s">
        <v>93</v>
      </c>
      <c r="G42" s="45" t="s">
        <v>68</v>
      </c>
      <c r="H42" s="45"/>
      <c r="I42" s="30" t="s">
        <v>69</v>
      </c>
      <c r="J42" s="33" t="s">
        <v>70</v>
      </c>
      <c r="K42" s="34">
        <v>209</v>
      </c>
      <c r="L42" s="35">
        <f t="shared" si="32"/>
        <v>0.6147058823529412</v>
      </c>
      <c r="M42" s="59">
        <f t="shared" si="33"/>
        <v>3</v>
      </c>
      <c r="N42" s="34">
        <v>211</v>
      </c>
      <c r="O42" s="35">
        <f t="shared" si="34"/>
        <v>0.6205882352941178</v>
      </c>
      <c r="P42" s="59">
        <f t="shared" si="35"/>
        <v>3</v>
      </c>
      <c r="Q42" s="34">
        <v>195</v>
      </c>
      <c r="R42" s="35">
        <f t="shared" si="36"/>
        <v>0.5735294117647058</v>
      </c>
      <c r="S42" s="59">
        <f t="shared" si="37"/>
        <v>3</v>
      </c>
      <c r="T42" s="37"/>
      <c r="U42" s="38">
        <f t="shared" si="38"/>
        <v>615</v>
      </c>
      <c r="V42" s="35">
        <f t="shared" si="39"/>
        <v>0.6029411764705882</v>
      </c>
      <c r="W42" s="60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30" customHeight="1">
      <c r="A43"/>
      <c r="B43" s="27">
        <v>4</v>
      </c>
      <c r="C43" s="28" t="s">
        <v>100</v>
      </c>
      <c r="D43" s="61" t="s">
        <v>101</v>
      </c>
      <c r="E43" s="56" t="s">
        <v>27</v>
      </c>
      <c r="F43" s="57" t="s">
        <v>102</v>
      </c>
      <c r="G43" s="57"/>
      <c r="H43" s="57"/>
      <c r="I43" s="58" t="s">
        <v>103</v>
      </c>
      <c r="J43" s="30" t="s">
        <v>104</v>
      </c>
      <c r="K43" s="34">
        <v>187.5</v>
      </c>
      <c r="L43" s="35">
        <f t="shared" si="32"/>
        <v>0.5514705882352942</v>
      </c>
      <c r="M43" s="59">
        <f t="shared" si="33"/>
        <v>4</v>
      </c>
      <c r="N43" s="34">
        <v>208</v>
      </c>
      <c r="O43" s="35">
        <f t="shared" si="34"/>
        <v>0.611764705882353</v>
      </c>
      <c r="P43" s="59">
        <f t="shared" si="35"/>
        <v>4</v>
      </c>
      <c r="Q43" s="34">
        <v>182.5</v>
      </c>
      <c r="R43" s="35">
        <f t="shared" si="36"/>
        <v>0.5367647058823529</v>
      </c>
      <c r="S43" s="59">
        <f t="shared" si="37"/>
        <v>4</v>
      </c>
      <c r="T43" s="37"/>
      <c r="U43" s="38">
        <f t="shared" si="38"/>
        <v>578</v>
      </c>
      <c r="V43" s="35">
        <f t="shared" si="39"/>
        <v>0.5666666666666667</v>
      </c>
      <c r="W43" s="40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30" customHeight="1">
      <c r="A44"/>
      <c r="B44" s="27" t="s">
        <v>105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62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30" customHeight="1">
      <c r="A45"/>
      <c r="B45" s="27">
        <v>1</v>
      </c>
      <c r="C45" s="28" t="s">
        <v>106</v>
      </c>
      <c r="D45" s="61"/>
      <c r="E45" s="56" t="s">
        <v>50</v>
      </c>
      <c r="F45" s="57" t="s">
        <v>107</v>
      </c>
      <c r="G45" s="57"/>
      <c r="H45" s="57"/>
      <c r="I45" s="58" t="s">
        <v>108</v>
      </c>
      <c r="J45" s="30" t="s">
        <v>53</v>
      </c>
      <c r="K45" s="34">
        <v>204</v>
      </c>
      <c r="L45" s="35">
        <f aca="true" t="shared" si="40" ref="L45:L47">K45/340</f>
        <v>0.6000000000000001</v>
      </c>
      <c r="M45" s="59">
        <f aca="true" t="shared" si="41" ref="M45:M47">RANK(K45,$K$45:$K$47)</f>
        <v>1</v>
      </c>
      <c r="N45" s="34">
        <v>211.5</v>
      </c>
      <c r="O45" s="35">
        <f aca="true" t="shared" si="42" ref="O45:O47">N45/340</f>
        <v>0.6220588235294118</v>
      </c>
      <c r="P45" s="59">
        <f aca="true" t="shared" si="43" ref="P45:P47">RANK(N45,$N$45:$N$47)</f>
        <v>2</v>
      </c>
      <c r="Q45" s="34">
        <v>208</v>
      </c>
      <c r="R45" s="35">
        <f aca="true" t="shared" si="44" ref="R45:R47">Q45/340</f>
        <v>0.611764705882353</v>
      </c>
      <c r="S45" s="59">
        <f aca="true" t="shared" si="45" ref="S45:S47">RANK(Q45,$Q$45:$Q$47)</f>
        <v>1</v>
      </c>
      <c r="T45" s="37"/>
      <c r="U45" s="38">
        <f aca="true" t="shared" si="46" ref="U45:U47">Q45+N45+K45</f>
        <v>623.5</v>
      </c>
      <c r="V45" s="35">
        <f aca="true" t="shared" si="47" ref="V45:V47">U45/(340*3)</f>
        <v>0.6112745098039216</v>
      </c>
      <c r="W45" s="39" t="s">
        <v>37</v>
      </c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30" customHeight="1">
      <c r="A46"/>
      <c r="B46" s="27">
        <v>2</v>
      </c>
      <c r="C46" s="28" t="s">
        <v>109</v>
      </c>
      <c r="D46" s="29"/>
      <c r="E46" s="30" t="s">
        <v>33</v>
      </c>
      <c r="F46" s="31" t="s">
        <v>110</v>
      </c>
      <c r="G46" s="45"/>
      <c r="H46" s="45"/>
      <c r="I46" s="30" t="s">
        <v>64</v>
      </c>
      <c r="J46" s="33" t="s">
        <v>53</v>
      </c>
      <c r="K46" s="34">
        <v>198</v>
      </c>
      <c r="L46" s="35">
        <f t="shared" si="40"/>
        <v>0.5823529411764706</v>
      </c>
      <c r="M46" s="59">
        <f t="shared" si="41"/>
        <v>2</v>
      </c>
      <c r="N46" s="34">
        <v>217</v>
      </c>
      <c r="O46" s="35">
        <f t="shared" si="42"/>
        <v>0.6382352941176471</v>
      </c>
      <c r="P46" s="59">
        <f t="shared" si="43"/>
        <v>1</v>
      </c>
      <c r="Q46" s="34">
        <v>196</v>
      </c>
      <c r="R46" s="35">
        <f t="shared" si="44"/>
        <v>0.5764705882352941</v>
      </c>
      <c r="S46" s="59">
        <f t="shared" si="45"/>
        <v>2</v>
      </c>
      <c r="T46" s="37"/>
      <c r="U46" s="38">
        <f t="shared" si="46"/>
        <v>611</v>
      </c>
      <c r="V46" s="35">
        <f t="shared" si="47"/>
        <v>0.5990196078431373</v>
      </c>
      <c r="W46" s="40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30" customHeight="1">
      <c r="A47"/>
      <c r="B47" s="27">
        <v>3</v>
      </c>
      <c r="C47" s="28" t="s">
        <v>106</v>
      </c>
      <c r="D47" s="61"/>
      <c r="E47" s="56" t="s">
        <v>50</v>
      </c>
      <c r="F47" s="57" t="s">
        <v>111</v>
      </c>
      <c r="G47" s="57"/>
      <c r="H47" s="57"/>
      <c r="I47" s="58" t="s">
        <v>112</v>
      </c>
      <c r="J47" s="30" t="s">
        <v>53</v>
      </c>
      <c r="K47" s="34">
        <v>179</v>
      </c>
      <c r="L47" s="35">
        <f t="shared" si="40"/>
        <v>0.5264705882352941</v>
      </c>
      <c r="M47" s="59">
        <f t="shared" si="41"/>
        <v>3</v>
      </c>
      <c r="N47" s="34">
        <v>187.5</v>
      </c>
      <c r="O47" s="35">
        <f t="shared" si="42"/>
        <v>0.5514705882352942</v>
      </c>
      <c r="P47" s="59">
        <f t="shared" si="43"/>
        <v>3</v>
      </c>
      <c r="Q47" s="34">
        <v>171.5</v>
      </c>
      <c r="R47" s="35">
        <f t="shared" si="44"/>
        <v>0.5044117647058824</v>
      </c>
      <c r="S47" s="59">
        <f t="shared" si="45"/>
        <v>3</v>
      </c>
      <c r="T47" s="37"/>
      <c r="U47" s="38">
        <f t="shared" si="46"/>
        <v>538</v>
      </c>
      <c r="V47" s="35">
        <f t="shared" si="47"/>
        <v>0.5274509803921569</v>
      </c>
      <c r="W47" s="40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3" s="49" customFormat="1" ht="18" customHeight="1">
      <c r="A48" s="48"/>
      <c r="B48" s="24" t="s">
        <v>113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1:23" ht="18" customHeight="1">
      <c r="A49" s="48"/>
      <c r="B49" s="25" t="s">
        <v>24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50"/>
    </row>
    <row r="50" spans="2:23" ht="30" customHeight="1">
      <c r="B50" s="27">
        <f aca="true" t="shared" si="48" ref="B50:B51">RANK(U50,$U$50:$U$55)</f>
        <v>1</v>
      </c>
      <c r="C50" s="28" t="s">
        <v>114</v>
      </c>
      <c r="D50" s="61"/>
      <c r="E50" s="56" t="s">
        <v>27</v>
      </c>
      <c r="F50" s="57" t="s">
        <v>115</v>
      </c>
      <c r="G50" s="57"/>
      <c r="H50" s="57"/>
      <c r="I50" s="58" t="s">
        <v>116</v>
      </c>
      <c r="J50" s="30" t="s">
        <v>53</v>
      </c>
      <c r="K50" s="34">
        <v>208</v>
      </c>
      <c r="L50" s="35">
        <f aca="true" t="shared" si="49" ref="L50:L53">K50/290</f>
        <v>0.7172413793103448</v>
      </c>
      <c r="M50" s="36">
        <f aca="true" t="shared" si="50" ref="M50:M55">RANK(K50,$K$50:$K$55)</f>
        <v>1</v>
      </c>
      <c r="N50" s="34">
        <v>212</v>
      </c>
      <c r="O50" s="35">
        <f aca="true" t="shared" si="51" ref="O50:O53">N50/290</f>
        <v>0.7310344827586207</v>
      </c>
      <c r="P50" s="36">
        <f aca="true" t="shared" si="52" ref="P50:P55">RANK(N50,$N$50:$N$55)</f>
        <v>1</v>
      </c>
      <c r="Q50" s="34">
        <v>206</v>
      </c>
      <c r="R50" s="35">
        <f aca="true" t="shared" si="53" ref="R50:R53">Q50/290</f>
        <v>0.710344827586207</v>
      </c>
      <c r="S50" s="36">
        <f aca="true" t="shared" si="54" ref="S50:S55">RANK(Q50,$Q$50:$Q$55)</f>
        <v>1</v>
      </c>
      <c r="T50" s="37"/>
      <c r="U50" s="38">
        <f aca="true" t="shared" si="55" ref="U50:U55">Q50+N50+K50</f>
        <v>626</v>
      </c>
      <c r="V50" s="35">
        <f aca="true" t="shared" si="56" ref="V50:V53">U50/(290*3)</f>
        <v>0.7195402298850575</v>
      </c>
      <c r="W50" s="46" t="s">
        <v>76</v>
      </c>
    </row>
    <row r="51" spans="2:23" ht="30" customHeight="1">
      <c r="B51" s="27">
        <f t="shared" si="48"/>
        <v>2</v>
      </c>
      <c r="C51" s="28" t="s">
        <v>73</v>
      </c>
      <c r="D51" s="61"/>
      <c r="E51" s="56" t="s">
        <v>33</v>
      </c>
      <c r="F51" s="57" t="s">
        <v>74</v>
      </c>
      <c r="G51" s="57">
        <v>9167</v>
      </c>
      <c r="H51" s="57"/>
      <c r="I51" s="58" t="s">
        <v>75</v>
      </c>
      <c r="J51" s="30" t="s">
        <v>53</v>
      </c>
      <c r="K51" s="34">
        <v>201</v>
      </c>
      <c r="L51" s="35">
        <f t="shared" si="49"/>
        <v>0.6931034482758621</v>
      </c>
      <c r="M51" s="36">
        <f t="shared" si="50"/>
        <v>2</v>
      </c>
      <c r="N51" s="34">
        <v>204.5</v>
      </c>
      <c r="O51" s="35">
        <f t="shared" si="51"/>
        <v>0.7051724137931035</v>
      </c>
      <c r="P51" s="36">
        <f t="shared" si="52"/>
        <v>2</v>
      </c>
      <c r="Q51" s="34">
        <v>202</v>
      </c>
      <c r="R51" s="35">
        <f t="shared" si="53"/>
        <v>0.696551724137931</v>
      </c>
      <c r="S51" s="36">
        <f t="shared" si="54"/>
        <v>2</v>
      </c>
      <c r="T51" s="37"/>
      <c r="U51" s="38">
        <f t="shared" si="55"/>
        <v>607.5</v>
      </c>
      <c r="V51" s="35">
        <f t="shared" si="56"/>
        <v>0.6982758620689655</v>
      </c>
      <c r="W51" s="46" t="s">
        <v>76</v>
      </c>
    </row>
    <row r="52" spans="2:23" ht="30" customHeight="1">
      <c r="B52" s="27">
        <v>4</v>
      </c>
      <c r="C52" s="28" t="s">
        <v>117</v>
      </c>
      <c r="D52" s="61" t="s">
        <v>118</v>
      </c>
      <c r="E52" s="56" t="s">
        <v>78</v>
      </c>
      <c r="F52" s="57" t="s">
        <v>119</v>
      </c>
      <c r="G52" s="57"/>
      <c r="H52" s="57"/>
      <c r="I52" s="58" t="s">
        <v>120</v>
      </c>
      <c r="J52" s="30" t="s">
        <v>36</v>
      </c>
      <c r="K52" s="34">
        <v>195</v>
      </c>
      <c r="L52" s="35">
        <f t="shared" si="49"/>
        <v>0.6724137931034483</v>
      </c>
      <c r="M52" s="36">
        <f t="shared" si="50"/>
        <v>3</v>
      </c>
      <c r="N52" s="34">
        <v>202.5</v>
      </c>
      <c r="O52" s="35">
        <f t="shared" si="51"/>
        <v>0.6982758620689655</v>
      </c>
      <c r="P52" s="36">
        <f t="shared" si="52"/>
        <v>3</v>
      </c>
      <c r="Q52" s="34">
        <v>195</v>
      </c>
      <c r="R52" s="35">
        <f t="shared" si="53"/>
        <v>0.6724137931034483</v>
      </c>
      <c r="S52" s="36">
        <f t="shared" si="54"/>
        <v>3</v>
      </c>
      <c r="T52" s="37"/>
      <c r="U52" s="38">
        <f t="shared" si="55"/>
        <v>592.5</v>
      </c>
      <c r="V52" s="35">
        <f t="shared" si="56"/>
        <v>0.6810344827586208</v>
      </c>
      <c r="W52" s="46" t="s">
        <v>76</v>
      </c>
    </row>
    <row r="53" spans="2:23" ht="30" customHeight="1">
      <c r="B53" s="27">
        <f>RANK(U53,$U$50:$U$55)</f>
        <v>5</v>
      </c>
      <c r="C53" s="28" t="s">
        <v>83</v>
      </c>
      <c r="D53" s="29" t="s">
        <v>84</v>
      </c>
      <c r="E53" s="56" t="s">
        <v>78</v>
      </c>
      <c r="F53" s="57" t="s">
        <v>85</v>
      </c>
      <c r="G53" s="57" t="s">
        <v>86</v>
      </c>
      <c r="H53" s="57"/>
      <c r="I53" s="58" t="s">
        <v>87</v>
      </c>
      <c r="J53" s="30" t="s">
        <v>88</v>
      </c>
      <c r="K53" s="34">
        <v>184.5</v>
      </c>
      <c r="L53" s="35">
        <f t="shared" si="49"/>
        <v>0.6362068965517241</v>
      </c>
      <c r="M53" s="36">
        <f t="shared" si="50"/>
        <v>5</v>
      </c>
      <c r="N53" s="34">
        <v>191</v>
      </c>
      <c r="O53" s="35">
        <f t="shared" si="51"/>
        <v>0.6586206896551724</v>
      </c>
      <c r="P53" s="36">
        <f t="shared" si="52"/>
        <v>5</v>
      </c>
      <c r="Q53" s="34">
        <v>184.5</v>
      </c>
      <c r="R53" s="35">
        <f t="shared" si="53"/>
        <v>0.6362068965517241</v>
      </c>
      <c r="S53" s="36">
        <f t="shared" si="54"/>
        <v>4</v>
      </c>
      <c r="T53" s="37"/>
      <c r="U53" s="38">
        <f t="shared" si="55"/>
        <v>560</v>
      </c>
      <c r="V53" s="35">
        <f t="shared" si="56"/>
        <v>0.6436781609195402</v>
      </c>
      <c r="W53" s="46" t="s">
        <v>76</v>
      </c>
    </row>
    <row r="54" spans="2:23" ht="30" customHeight="1">
      <c r="B54" s="27">
        <v>6</v>
      </c>
      <c r="C54" s="28" t="s">
        <v>121</v>
      </c>
      <c r="D54" s="29" t="s">
        <v>122</v>
      </c>
      <c r="E54" s="56" t="s">
        <v>37</v>
      </c>
      <c r="F54" s="63" t="s">
        <v>123</v>
      </c>
      <c r="G54" s="63"/>
      <c r="H54" s="31"/>
      <c r="I54" s="64" t="s">
        <v>124</v>
      </c>
      <c r="J54" s="64" t="s">
        <v>88</v>
      </c>
      <c r="K54" s="34">
        <v>186</v>
      </c>
      <c r="L54" s="35">
        <f>0.641379310344827-0.015</f>
        <v>0.6263793103448272</v>
      </c>
      <c r="M54" s="36">
        <f t="shared" si="50"/>
        <v>4</v>
      </c>
      <c r="N54" s="34">
        <v>191.5</v>
      </c>
      <c r="O54" s="35">
        <f>0.660344827586207-0.015</f>
        <v>0.6453448275862069</v>
      </c>
      <c r="P54" s="36">
        <f t="shared" si="52"/>
        <v>4</v>
      </c>
      <c r="Q54" s="34">
        <v>183.5</v>
      </c>
      <c r="R54" s="35">
        <f>0.632758620689655-0.015</f>
        <v>0.617758620689655</v>
      </c>
      <c r="S54" s="36">
        <f t="shared" si="54"/>
        <v>5</v>
      </c>
      <c r="T54" s="37">
        <v>2</v>
      </c>
      <c r="U54" s="38">
        <f t="shared" si="55"/>
        <v>561</v>
      </c>
      <c r="V54" s="35">
        <f>0.634827586206897-0.015</f>
        <v>0.619827586206897</v>
      </c>
      <c r="W54" s="46" t="s">
        <v>125</v>
      </c>
    </row>
    <row r="55" spans="2:23" ht="30" customHeight="1">
      <c r="B55" s="27">
        <v>7</v>
      </c>
      <c r="C55" s="28" t="s">
        <v>126</v>
      </c>
      <c r="D55" s="29"/>
      <c r="E55" s="56" t="s">
        <v>78</v>
      </c>
      <c r="F55" s="63" t="s">
        <v>127</v>
      </c>
      <c r="G55" s="63"/>
      <c r="H55" s="31"/>
      <c r="I55" s="64" t="s">
        <v>52</v>
      </c>
      <c r="J55" s="64" t="s">
        <v>53</v>
      </c>
      <c r="K55" s="34">
        <v>157.5</v>
      </c>
      <c r="L55" s="35">
        <f>K55/290</f>
        <v>0.5431034482758621</v>
      </c>
      <c r="M55" s="36">
        <f t="shared" si="50"/>
        <v>6</v>
      </c>
      <c r="N55" s="34">
        <v>175</v>
      </c>
      <c r="O55" s="35">
        <f>N55/290</f>
        <v>0.603448275862069</v>
      </c>
      <c r="P55" s="36">
        <f t="shared" si="52"/>
        <v>6</v>
      </c>
      <c r="Q55" s="34">
        <v>170.5</v>
      </c>
      <c r="R55" s="35">
        <f>Q55/290</f>
        <v>0.5879310344827586</v>
      </c>
      <c r="S55" s="36">
        <f t="shared" si="54"/>
        <v>6</v>
      </c>
      <c r="T55" s="37"/>
      <c r="U55" s="38">
        <f t="shared" si="55"/>
        <v>503</v>
      </c>
      <c r="V55" s="35">
        <f>U55/(290*3)</f>
        <v>0.5781609195402299</v>
      </c>
      <c r="W55" s="47"/>
    </row>
    <row r="56" spans="2:23" ht="18" customHeight="1">
      <c r="B56" s="24" t="s">
        <v>128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2:23" ht="18" customHeight="1">
      <c r="B57" s="25" t="s">
        <v>129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54"/>
    </row>
    <row r="58" spans="2:23" ht="18" customHeight="1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2:23" ht="30" customHeight="1">
      <c r="B59" s="27">
        <f aca="true" t="shared" si="57" ref="B59:B68">RANK(U59,$U$59:$U$69)</f>
        <v>1</v>
      </c>
      <c r="C59" s="28" t="s">
        <v>130</v>
      </c>
      <c r="D59" s="61"/>
      <c r="E59" s="56" t="s">
        <v>78</v>
      </c>
      <c r="F59" s="57" t="s">
        <v>131</v>
      </c>
      <c r="G59" s="57"/>
      <c r="H59" s="57"/>
      <c r="I59" s="58" t="s">
        <v>52</v>
      </c>
      <c r="J59" s="30" t="s">
        <v>53</v>
      </c>
      <c r="K59" s="34">
        <v>120.5</v>
      </c>
      <c r="L59" s="35">
        <f aca="true" t="shared" si="58" ref="L59:L68">K59/180</f>
        <v>0.6694444444444444</v>
      </c>
      <c r="M59" s="59">
        <f aca="true" t="shared" si="59" ref="M59:M68">RANK(K59,$K$59:$K$69)</f>
        <v>2</v>
      </c>
      <c r="N59" s="34">
        <v>123</v>
      </c>
      <c r="O59" s="35">
        <f aca="true" t="shared" si="60" ref="O59:O68">N59/180</f>
        <v>0.6833333333333333</v>
      </c>
      <c r="P59" s="59">
        <f aca="true" t="shared" si="61" ref="P59:P68">RANK(N59,$N$59:$N$69)</f>
        <v>2</v>
      </c>
      <c r="Q59" s="34">
        <v>118.5</v>
      </c>
      <c r="R59" s="35">
        <f aca="true" t="shared" si="62" ref="R59:R68">Q59/180</f>
        <v>0.6583333333333333</v>
      </c>
      <c r="S59" s="59">
        <f aca="true" t="shared" si="63" ref="S59:S68">RANK(Q59,$Q$59:$Q$69)</f>
        <v>1</v>
      </c>
      <c r="T59" s="37"/>
      <c r="U59" s="38">
        <f aca="true" t="shared" si="64" ref="U59:U68">Q59+N59+K59</f>
        <v>362</v>
      </c>
      <c r="V59" s="35">
        <f aca="true" t="shared" si="65" ref="V59:V68">U59/(180*3)</f>
        <v>0.6703703703703704</v>
      </c>
      <c r="W59" s="60"/>
    </row>
    <row r="60" spans="2:23" ht="30" customHeight="1">
      <c r="B60" s="27">
        <f t="shared" si="57"/>
        <v>2</v>
      </c>
      <c r="C60" s="65" t="s">
        <v>132</v>
      </c>
      <c r="D60" s="29"/>
      <c r="E60" s="56" t="s">
        <v>78</v>
      </c>
      <c r="F60" s="31" t="s">
        <v>28</v>
      </c>
      <c r="G60" s="63"/>
      <c r="H60" s="31"/>
      <c r="I60" s="64" t="s">
        <v>29</v>
      </c>
      <c r="J60" s="64" t="s">
        <v>36</v>
      </c>
      <c r="K60" s="34">
        <v>121.5</v>
      </c>
      <c r="L60" s="35">
        <f t="shared" si="58"/>
        <v>0.675</v>
      </c>
      <c r="M60" s="59">
        <f t="shared" si="59"/>
        <v>1</v>
      </c>
      <c r="N60" s="34">
        <v>123.5</v>
      </c>
      <c r="O60" s="35">
        <f t="shared" si="60"/>
        <v>0.6861111111111111</v>
      </c>
      <c r="P60" s="59">
        <f t="shared" si="61"/>
        <v>1</v>
      </c>
      <c r="Q60" s="34">
        <v>116</v>
      </c>
      <c r="R60" s="35">
        <f t="shared" si="62"/>
        <v>0.6444444444444445</v>
      </c>
      <c r="S60" s="59">
        <f t="shared" si="63"/>
        <v>2</v>
      </c>
      <c r="T60" s="37"/>
      <c r="U60" s="38">
        <f t="shared" si="64"/>
        <v>361</v>
      </c>
      <c r="V60" s="35">
        <f t="shared" si="65"/>
        <v>0.6685185185185185</v>
      </c>
      <c r="W60" s="60"/>
    </row>
    <row r="61" spans="2:23" ht="30" customHeight="1">
      <c r="B61" s="27">
        <f t="shared" si="57"/>
        <v>3</v>
      </c>
      <c r="C61" s="65" t="s">
        <v>133</v>
      </c>
      <c r="D61" s="29"/>
      <c r="E61" s="56" t="s">
        <v>78</v>
      </c>
      <c r="F61" s="63" t="s">
        <v>134</v>
      </c>
      <c r="G61" s="63"/>
      <c r="H61" s="31"/>
      <c r="I61" s="64" t="s">
        <v>52</v>
      </c>
      <c r="J61" s="64" t="s">
        <v>53</v>
      </c>
      <c r="K61" s="34">
        <v>115.5</v>
      </c>
      <c r="L61" s="35">
        <f t="shared" si="58"/>
        <v>0.6416666666666667</v>
      </c>
      <c r="M61" s="59">
        <f t="shared" si="59"/>
        <v>5</v>
      </c>
      <c r="N61" s="34">
        <v>115.5</v>
      </c>
      <c r="O61" s="35">
        <f t="shared" si="60"/>
        <v>0.6416666666666667</v>
      </c>
      <c r="P61" s="59">
        <f t="shared" si="61"/>
        <v>4</v>
      </c>
      <c r="Q61" s="34">
        <v>113.5</v>
      </c>
      <c r="R61" s="35">
        <f t="shared" si="62"/>
        <v>0.6305555555555555</v>
      </c>
      <c r="S61" s="59">
        <f t="shared" si="63"/>
        <v>3</v>
      </c>
      <c r="T61" s="37"/>
      <c r="U61" s="38">
        <f t="shared" si="64"/>
        <v>344.5</v>
      </c>
      <c r="V61" s="35">
        <f t="shared" si="65"/>
        <v>0.637962962962963</v>
      </c>
      <c r="W61" s="39"/>
    </row>
    <row r="62" spans="2:23" ht="30" customHeight="1">
      <c r="B62" s="27">
        <f t="shared" si="57"/>
        <v>3</v>
      </c>
      <c r="C62" s="65" t="s">
        <v>135</v>
      </c>
      <c r="D62" s="29"/>
      <c r="E62" s="56" t="s">
        <v>78</v>
      </c>
      <c r="F62" s="63" t="s">
        <v>136</v>
      </c>
      <c r="G62" s="63"/>
      <c r="H62" s="31"/>
      <c r="I62" s="64" t="s">
        <v>52</v>
      </c>
      <c r="J62" s="64" t="s">
        <v>53</v>
      </c>
      <c r="K62" s="34">
        <v>119</v>
      </c>
      <c r="L62" s="35">
        <f t="shared" si="58"/>
        <v>0.6611111111111111</v>
      </c>
      <c r="M62" s="59">
        <f t="shared" si="59"/>
        <v>3</v>
      </c>
      <c r="N62" s="34">
        <v>114.5</v>
      </c>
      <c r="O62" s="35">
        <f t="shared" si="60"/>
        <v>0.6361111111111111</v>
      </c>
      <c r="P62" s="59">
        <f t="shared" si="61"/>
        <v>5</v>
      </c>
      <c r="Q62" s="34">
        <v>111</v>
      </c>
      <c r="R62" s="35">
        <f t="shared" si="62"/>
        <v>0.6166666666666667</v>
      </c>
      <c r="S62" s="59">
        <f t="shared" si="63"/>
        <v>5</v>
      </c>
      <c r="T62" s="37"/>
      <c r="U62" s="38">
        <f t="shared" si="64"/>
        <v>344.5</v>
      </c>
      <c r="V62" s="35">
        <f t="shared" si="65"/>
        <v>0.637962962962963</v>
      </c>
      <c r="W62" s="60"/>
    </row>
    <row r="63" spans="2:23" ht="30" customHeight="1">
      <c r="B63" s="27">
        <f t="shared" si="57"/>
        <v>5</v>
      </c>
      <c r="C63" s="28" t="s">
        <v>137</v>
      </c>
      <c r="D63" s="61"/>
      <c r="E63" s="56" t="s">
        <v>78</v>
      </c>
      <c r="F63" s="57" t="s">
        <v>138</v>
      </c>
      <c r="G63" s="57"/>
      <c r="H63" s="57"/>
      <c r="I63" s="58" t="s">
        <v>52</v>
      </c>
      <c r="J63" s="30" t="s">
        <v>53</v>
      </c>
      <c r="K63" s="34">
        <v>118.5</v>
      </c>
      <c r="L63" s="35">
        <f t="shared" si="58"/>
        <v>0.6583333333333333</v>
      </c>
      <c r="M63" s="59">
        <f t="shared" si="59"/>
        <v>4</v>
      </c>
      <c r="N63" s="34">
        <v>112</v>
      </c>
      <c r="O63" s="35">
        <f t="shared" si="60"/>
        <v>0.6222222222222222</v>
      </c>
      <c r="P63" s="59">
        <f t="shared" si="61"/>
        <v>6</v>
      </c>
      <c r="Q63" s="34">
        <v>109</v>
      </c>
      <c r="R63" s="35">
        <f t="shared" si="62"/>
        <v>0.6055555555555555</v>
      </c>
      <c r="S63" s="59">
        <f t="shared" si="63"/>
        <v>8</v>
      </c>
      <c r="T63" s="37"/>
      <c r="U63" s="38">
        <f t="shared" si="64"/>
        <v>339.5</v>
      </c>
      <c r="V63" s="35">
        <f t="shared" si="65"/>
        <v>0.6287037037037037</v>
      </c>
      <c r="W63" s="60"/>
    </row>
    <row r="64" spans="2:23" ht="30" customHeight="1">
      <c r="B64" s="27">
        <f t="shared" si="57"/>
        <v>6</v>
      </c>
      <c r="C64" s="65" t="s">
        <v>139</v>
      </c>
      <c r="D64" s="66" t="s">
        <v>84</v>
      </c>
      <c r="E64" s="33" t="s">
        <v>78</v>
      </c>
      <c r="F64" s="63" t="s">
        <v>140</v>
      </c>
      <c r="G64" s="66"/>
      <c r="H64" s="67"/>
      <c r="I64" s="58" t="s">
        <v>141</v>
      </c>
      <c r="J64" s="33" t="s">
        <v>142</v>
      </c>
      <c r="K64" s="34">
        <v>111.5</v>
      </c>
      <c r="L64" s="35">
        <f t="shared" si="58"/>
        <v>0.6194444444444445</v>
      </c>
      <c r="M64" s="59">
        <f t="shared" si="59"/>
        <v>7</v>
      </c>
      <c r="N64" s="34">
        <v>109</v>
      </c>
      <c r="O64" s="35">
        <f t="shared" si="60"/>
        <v>0.6055555555555555</v>
      </c>
      <c r="P64" s="59">
        <f t="shared" si="61"/>
        <v>7</v>
      </c>
      <c r="Q64" s="34">
        <v>113.5</v>
      </c>
      <c r="R64" s="35">
        <f t="shared" si="62"/>
        <v>0.6305555555555555</v>
      </c>
      <c r="S64" s="59">
        <f t="shared" si="63"/>
        <v>3</v>
      </c>
      <c r="T64" s="37"/>
      <c r="U64" s="38">
        <f t="shared" si="64"/>
        <v>334</v>
      </c>
      <c r="V64" s="35">
        <f t="shared" si="65"/>
        <v>0.6185185185185185</v>
      </c>
      <c r="W64" s="47"/>
    </row>
    <row r="65" spans="2:23" ht="30" customHeight="1">
      <c r="B65" s="27">
        <f t="shared" si="57"/>
        <v>7</v>
      </c>
      <c r="C65" s="65" t="s">
        <v>77</v>
      </c>
      <c r="D65" s="29"/>
      <c r="E65" s="56" t="s">
        <v>78</v>
      </c>
      <c r="F65" s="63" t="s">
        <v>79</v>
      </c>
      <c r="G65" s="63"/>
      <c r="H65" s="31"/>
      <c r="I65" s="64" t="s">
        <v>80</v>
      </c>
      <c r="J65" s="64" t="s">
        <v>36</v>
      </c>
      <c r="K65" s="34">
        <v>106</v>
      </c>
      <c r="L65" s="35">
        <f t="shared" si="58"/>
        <v>0.5888888888888889</v>
      </c>
      <c r="M65" s="59">
        <f t="shared" si="59"/>
        <v>9</v>
      </c>
      <c r="N65" s="34">
        <v>116.5</v>
      </c>
      <c r="O65" s="35">
        <f t="shared" si="60"/>
        <v>0.6472222222222223</v>
      </c>
      <c r="P65" s="59">
        <f t="shared" si="61"/>
        <v>3</v>
      </c>
      <c r="Q65" s="34">
        <v>110</v>
      </c>
      <c r="R65" s="35">
        <f t="shared" si="62"/>
        <v>0.6111111111111112</v>
      </c>
      <c r="S65" s="59">
        <f t="shared" si="63"/>
        <v>6</v>
      </c>
      <c r="T65" s="37"/>
      <c r="U65" s="38">
        <f t="shared" si="64"/>
        <v>332.5</v>
      </c>
      <c r="V65" s="35">
        <f t="shared" si="65"/>
        <v>0.6157407407407407</v>
      </c>
      <c r="W65" s="60"/>
    </row>
    <row r="66" spans="2:23" ht="30" customHeight="1">
      <c r="B66" s="27">
        <f t="shared" si="57"/>
        <v>8</v>
      </c>
      <c r="C66" s="28" t="s">
        <v>143</v>
      </c>
      <c r="D66" s="61"/>
      <c r="E66" s="56" t="s">
        <v>78</v>
      </c>
      <c r="F66" s="57" t="s">
        <v>144</v>
      </c>
      <c r="G66" s="57"/>
      <c r="H66" s="57"/>
      <c r="I66" s="58" t="s">
        <v>52</v>
      </c>
      <c r="J66" s="30" t="s">
        <v>53</v>
      </c>
      <c r="K66" s="34">
        <v>113.5</v>
      </c>
      <c r="L66" s="35">
        <f t="shared" si="58"/>
        <v>0.6305555555555555</v>
      </c>
      <c r="M66" s="59">
        <f t="shared" si="59"/>
        <v>6</v>
      </c>
      <c r="N66" s="34">
        <v>104</v>
      </c>
      <c r="O66" s="35">
        <f t="shared" si="60"/>
        <v>0.5777777777777777</v>
      </c>
      <c r="P66" s="59">
        <f t="shared" si="61"/>
        <v>8</v>
      </c>
      <c r="Q66" s="34">
        <v>108.5</v>
      </c>
      <c r="R66" s="35">
        <f t="shared" si="62"/>
        <v>0.6027777777777777</v>
      </c>
      <c r="S66" s="59">
        <f t="shared" si="63"/>
        <v>9</v>
      </c>
      <c r="T66" s="37"/>
      <c r="U66" s="38">
        <f t="shared" si="64"/>
        <v>326</v>
      </c>
      <c r="V66" s="35">
        <f t="shared" si="65"/>
        <v>0.6037037037037037</v>
      </c>
      <c r="W66" s="60"/>
    </row>
    <row r="67" spans="2:23" ht="30" customHeight="1">
      <c r="B67" s="27">
        <f t="shared" si="57"/>
        <v>9</v>
      </c>
      <c r="C67" s="65" t="s">
        <v>145</v>
      </c>
      <c r="D67" s="29"/>
      <c r="E67" s="56" t="s">
        <v>78</v>
      </c>
      <c r="F67" s="63" t="s">
        <v>144</v>
      </c>
      <c r="G67" s="63"/>
      <c r="H67" s="31"/>
      <c r="I67" s="64" t="s">
        <v>52</v>
      </c>
      <c r="J67" s="64" t="s">
        <v>53</v>
      </c>
      <c r="K67" s="34">
        <v>111</v>
      </c>
      <c r="L67" s="35">
        <f t="shared" si="58"/>
        <v>0.6166666666666667</v>
      </c>
      <c r="M67" s="59">
        <f t="shared" si="59"/>
        <v>8</v>
      </c>
      <c r="N67" s="34">
        <v>103.5</v>
      </c>
      <c r="O67" s="35">
        <f t="shared" si="60"/>
        <v>0.575</v>
      </c>
      <c r="P67" s="59">
        <f t="shared" si="61"/>
        <v>9</v>
      </c>
      <c r="Q67" s="34">
        <v>105</v>
      </c>
      <c r="R67" s="35">
        <f t="shared" si="62"/>
        <v>0.5833333333333334</v>
      </c>
      <c r="S67" s="59">
        <f t="shared" si="63"/>
        <v>10</v>
      </c>
      <c r="T67" s="37"/>
      <c r="U67" s="38">
        <f t="shared" si="64"/>
        <v>319.5</v>
      </c>
      <c r="V67" s="35">
        <f t="shared" si="65"/>
        <v>0.5916666666666667</v>
      </c>
      <c r="W67" s="60"/>
    </row>
    <row r="68" spans="2:23" ht="30" customHeight="1">
      <c r="B68" s="27">
        <f t="shared" si="57"/>
        <v>10</v>
      </c>
      <c r="C68" s="65" t="s">
        <v>137</v>
      </c>
      <c r="D68" s="29"/>
      <c r="E68" s="56" t="s">
        <v>78</v>
      </c>
      <c r="F68" s="63" t="s">
        <v>144</v>
      </c>
      <c r="G68" s="63"/>
      <c r="H68" s="31"/>
      <c r="I68" s="64" t="s">
        <v>52</v>
      </c>
      <c r="J68" s="64" t="s">
        <v>53</v>
      </c>
      <c r="K68" s="34">
        <v>102.5</v>
      </c>
      <c r="L68" s="35">
        <f t="shared" si="58"/>
        <v>0.5694444444444444</v>
      </c>
      <c r="M68" s="59">
        <f t="shared" si="59"/>
        <v>10</v>
      </c>
      <c r="N68" s="34">
        <v>100</v>
      </c>
      <c r="O68" s="35">
        <f t="shared" si="60"/>
        <v>0.5555555555555556</v>
      </c>
      <c r="P68" s="59">
        <f t="shared" si="61"/>
        <v>10</v>
      </c>
      <c r="Q68" s="34">
        <v>110</v>
      </c>
      <c r="R68" s="35">
        <f t="shared" si="62"/>
        <v>0.6111111111111112</v>
      </c>
      <c r="S68" s="59">
        <f t="shared" si="63"/>
        <v>6</v>
      </c>
      <c r="T68" s="37">
        <v>2</v>
      </c>
      <c r="U68" s="38">
        <f t="shared" si="64"/>
        <v>312.5</v>
      </c>
      <c r="V68" s="35">
        <f t="shared" si="65"/>
        <v>0.5787037037037037</v>
      </c>
      <c r="W68" s="60"/>
    </row>
    <row r="69" spans="2:23" ht="27.75" customHeight="1">
      <c r="B69" s="27"/>
      <c r="C69" s="65" t="s">
        <v>146</v>
      </c>
      <c r="D69" s="29"/>
      <c r="E69" s="56" t="s">
        <v>78</v>
      </c>
      <c r="F69" s="63" t="s">
        <v>147</v>
      </c>
      <c r="G69" s="63"/>
      <c r="H69" s="31"/>
      <c r="I69" s="64" t="s">
        <v>148</v>
      </c>
      <c r="J69" s="64" t="s">
        <v>53</v>
      </c>
      <c r="K69" s="34"/>
      <c r="L69" s="35"/>
      <c r="M69" s="59"/>
      <c r="N69" s="34"/>
      <c r="O69" s="35"/>
      <c r="P69" s="59"/>
      <c r="Q69" s="34"/>
      <c r="R69" s="35"/>
      <c r="S69" s="59"/>
      <c r="T69" s="37"/>
      <c r="U69" s="38"/>
      <c r="V69" s="35" t="s">
        <v>149</v>
      </c>
      <c r="W69" s="68"/>
    </row>
  </sheetData>
  <sheetProtection selectLockedCells="1" selectUnlockedCells="1"/>
  <mergeCells count="38">
    <mergeCell ref="B1:W1"/>
    <mergeCell ref="B2:W2"/>
    <mergeCell ref="B3:W3"/>
    <mergeCell ref="B4:W4"/>
    <mergeCell ref="B6:B7"/>
    <mergeCell ref="C6:C7"/>
    <mergeCell ref="D6:D7"/>
    <mergeCell ref="E6:E7"/>
    <mergeCell ref="F6:F7"/>
    <mergeCell ref="G6:G7"/>
    <mergeCell ref="I6:I7"/>
    <mergeCell ref="J6:J7"/>
    <mergeCell ref="K6:M6"/>
    <mergeCell ref="N6:P6"/>
    <mergeCell ref="Q6:S6"/>
    <mergeCell ref="T6:T7"/>
    <mergeCell ref="U6:U7"/>
    <mergeCell ref="V6:V7"/>
    <mergeCell ref="W6:W7"/>
    <mergeCell ref="B8:W8"/>
    <mergeCell ref="B9:V9"/>
    <mergeCell ref="B15:W15"/>
    <mergeCell ref="B16:V16"/>
    <mergeCell ref="B23:W23"/>
    <mergeCell ref="B24:V24"/>
    <mergeCell ref="B25:W25"/>
    <mergeCell ref="B28:W28"/>
    <mergeCell ref="B30:W30"/>
    <mergeCell ref="B31:V31"/>
    <mergeCell ref="B37:W37"/>
    <mergeCell ref="B38:V38"/>
    <mergeCell ref="B39:W39"/>
    <mergeCell ref="B44:V44"/>
    <mergeCell ref="B48:W48"/>
    <mergeCell ref="B49:V49"/>
    <mergeCell ref="B56:W56"/>
    <mergeCell ref="B57:V57"/>
    <mergeCell ref="B58:W58"/>
  </mergeCells>
  <printOptions horizontalCentered="1"/>
  <pageMargins left="0" right="0" top="0" bottom="0" header="0.5118055555555555" footer="0"/>
  <pageSetup horizontalDpi="300" verticalDpi="300" orientation="landscape" paperSize="9"/>
  <headerFooter alignWithMargins="0">
    <oddFooter>&amp;CГл. судья _________ /Маракулина Е.Л./
Гл. секретарь ______________  /Нечаева Н.С./&amp;R&amp;P из &amp;N</oddFoot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U32"/>
  <sheetViews>
    <sheetView view="pageBreakPreview" zoomScale="90" zoomScaleSheetLayoutView="90" workbookViewId="0" topLeftCell="A20">
      <selection activeCell="E12" sqref="E12"/>
    </sheetView>
  </sheetViews>
  <sheetFormatPr defaultColWidth="9.140625" defaultRowHeight="15" outlineLevelRow="1" outlineLevelCol="1"/>
  <cols>
    <col min="1" max="1" width="4.00390625" style="69" customWidth="1"/>
    <col min="2" max="2" width="0" style="69" hidden="1" customWidth="1" outlineLevel="1"/>
    <col min="3" max="3" width="19.57421875" style="70" customWidth="1"/>
    <col min="4" max="4" width="0" style="70" hidden="1" customWidth="1" outlineLevel="1"/>
    <col min="5" max="5" width="5.8515625" style="71" customWidth="1"/>
    <col min="6" max="6" width="54.8515625" style="70" customWidth="1"/>
    <col min="7" max="7" width="0" style="70" hidden="1" customWidth="1" outlineLevel="1"/>
    <col min="8" max="8" width="19.00390625" style="70" customWidth="1"/>
    <col min="9" max="9" width="26.00390625" style="70" customWidth="1"/>
    <col min="10" max="10" width="9.140625" style="70" customWidth="1"/>
    <col min="11" max="11" width="10.140625" style="70" customWidth="1"/>
    <col min="12" max="12" width="0" style="70" hidden="1" customWidth="1" outlineLevel="1"/>
    <col min="13" max="13" width="0" style="0" hidden="1" customWidth="1" outlineLevel="1"/>
    <col min="14" max="14" width="9.00390625" style="0" customWidth="1"/>
    <col min="15" max="17" width="8.57421875" style="0" customWidth="1"/>
    <col min="18" max="239" width="9.00390625" style="70" customWidth="1"/>
    <col min="240" max="242" width="4.8515625" style="70" customWidth="1"/>
    <col min="243" max="244" width="8.140625" style="70" customWidth="1"/>
    <col min="245" max="245" width="4.57421875" style="70" customWidth="1"/>
    <col min="246" max="246" width="35.8515625" style="70" customWidth="1"/>
    <col min="247" max="248" width="0" style="70" hidden="1" customWidth="1"/>
    <col min="249" max="249" width="57.7109375" style="70" customWidth="1"/>
    <col min="250" max="251" width="0" style="70" hidden="1" customWidth="1"/>
    <col min="252" max="252" width="16.8515625" style="70" customWidth="1"/>
    <col min="253" max="16384" width="9.00390625" style="70" customWidth="1"/>
  </cols>
  <sheetData>
    <row r="1" spans="1:12" s="72" customFormat="1" ht="46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255" ht="46.5" customHeight="1">
      <c r="A2" s="73" t="s">
        <v>150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5.75" customHeight="1">
      <c r="A3" s="75" t="s">
        <v>151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5.75" customHeight="1">
      <c r="A4" s="76" t="s">
        <v>152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5.75" customHeight="1">
      <c r="A5" s="77" t="s">
        <v>153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5.7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12" ht="23.25" customHeight="1">
      <c r="A7" s="79" t="s">
        <v>4</v>
      </c>
      <c r="B7" s="80"/>
      <c r="C7" s="81"/>
      <c r="D7" s="81"/>
      <c r="E7" s="81"/>
      <c r="F7" s="81"/>
      <c r="G7" s="81"/>
      <c r="H7" s="82"/>
      <c r="K7" s="83" t="s">
        <v>154</v>
      </c>
      <c r="L7" s="84"/>
    </row>
    <row r="8" spans="1:13" ht="24" customHeight="1">
      <c r="A8" s="85" t="s">
        <v>22</v>
      </c>
      <c r="B8" s="86" t="s">
        <v>155</v>
      </c>
      <c r="C8" s="87" t="s">
        <v>7</v>
      </c>
      <c r="D8" s="87" t="s">
        <v>8</v>
      </c>
      <c r="E8" s="88" t="s">
        <v>9</v>
      </c>
      <c r="F8" s="87" t="s">
        <v>10</v>
      </c>
      <c r="G8" s="87" t="s">
        <v>8</v>
      </c>
      <c r="H8" s="87" t="s">
        <v>11</v>
      </c>
      <c r="I8" s="87" t="s">
        <v>12</v>
      </c>
      <c r="J8" s="89" t="s">
        <v>156</v>
      </c>
      <c r="K8" s="89"/>
      <c r="L8" s="89"/>
      <c r="M8" s="89"/>
    </row>
    <row r="9" spans="1:13" ht="12.75" customHeight="1">
      <c r="A9" s="85"/>
      <c r="B9" s="86"/>
      <c r="C9" s="87"/>
      <c r="D9" s="87"/>
      <c r="E9" s="88"/>
      <c r="F9" s="87"/>
      <c r="G9" s="87"/>
      <c r="H9" s="87"/>
      <c r="I9" s="87"/>
      <c r="J9" s="90" t="s">
        <v>157</v>
      </c>
      <c r="K9" s="90"/>
      <c r="L9" s="90" t="s">
        <v>158</v>
      </c>
      <c r="M9" s="90"/>
    </row>
    <row r="10" spans="1:13" ht="30.75" customHeight="1">
      <c r="A10" s="85"/>
      <c r="B10" s="86"/>
      <c r="C10" s="87"/>
      <c r="D10" s="87"/>
      <c r="E10" s="88"/>
      <c r="F10" s="87"/>
      <c r="G10" s="87"/>
      <c r="H10" s="87"/>
      <c r="I10" s="87"/>
      <c r="J10" s="91" t="s">
        <v>159</v>
      </c>
      <c r="K10" s="91" t="s">
        <v>160</v>
      </c>
      <c r="L10" s="91" t="s">
        <v>159</v>
      </c>
      <c r="M10" s="92" t="s">
        <v>160</v>
      </c>
    </row>
    <row r="11" spans="1:13" ht="18.75" customHeight="1" outlineLevel="1">
      <c r="A11" s="93" t="s">
        <v>161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</row>
    <row r="12" spans="1:13" ht="39" customHeight="1">
      <c r="A12" s="94">
        <v>1</v>
      </c>
      <c r="C12" s="28" t="s">
        <v>162</v>
      </c>
      <c r="D12" s="28" t="s">
        <v>84</v>
      </c>
      <c r="E12" s="95" t="s">
        <v>78</v>
      </c>
      <c r="F12" s="28" t="s">
        <v>163</v>
      </c>
      <c r="G12" s="28" t="s">
        <v>164</v>
      </c>
      <c r="H12" s="95" t="s">
        <v>165</v>
      </c>
      <c r="I12" s="96" t="s">
        <v>166</v>
      </c>
      <c r="J12" s="97">
        <v>0</v>
      </c>
      <c r="K12" s="97">
        <v>38.27</v>
      </c>
      <c r="L12" s="98"/>
      <c r="M12" s="98"/>
    </row>
    <row r="13" spans="1:13" ht="39" customHeight="1">
      <c r="A13" s="94">
        <v>2</v>
      </c>
      <c r="C13" s="28" t="s">
        <v>167</v>
      </c>
      <c r="D13" s="28" t="s">
        <v>84</v>
      </c>
      <c r="E13" s="95" t="s">
        <v>78</v>
      </c>
      <c r="F13" s="28" t="s">
        <v>168</v>
      </c>
      <c r="G13" s="28" t="s">
        <v>86</v>
      </c>
      <c r="H13" s="95" t="s">
        <v>87</v>
      </c>
      <c r="I13" s="96" t="s">
        <v>88</v>
      </c>
      <c r="J13" s="97">
        <v>0</v>
      </c>
      <c r="K13" s="97">
        <v>40.74</v>
      </c>
      <c r="L13" s="98"/>
      <c r="M13" s="98"/>
    </row>
    <row r="14" spans="1:13" ht="39" customHeight="1">
      <c r="A14" s="94">
        <v>3</v>
      </c>
      <c r="C14" s="28" t="s">
        <v>169</v>
      </c>
      <c r="D14" s="28" t="s">
        <v>170</v>
      </c>
      <c r="E14" s="95" t="s">
        <v>78</v>
      </c>
      <c r="F14" s="28" t="s">
        <v>171</v>
      </c>
      <c r="G14" s="28" t="s">
        <v>164</v>
      </c>
      <c r="H14" s="95" t="s">
        <v>165</v>
      </c>
      <c r="I14" s="96" t="s">
        <v>166</v>
      </c>
      <c r="J14" s="97">
        <v>0</v>
      </c>
      <c r="K14" s="97">
        <v>44.24</v>
      </c>
      <c r="L14" s="98"/>
      <c r="M14" s="98"/>
    </row>
    <row r="15" spans="1:13" ht="39" customHeight="1">
      <c r="A15" s="94">
        <v>4</v>
      </c>
      <c r="C15" s="28" t="s">
        <v>172</v>
      </c>
      <c r="D15" s="28" t="s">
        <v>173</v>
      </c>
      <c r="E15" s="95" t="s">
        <v>125</v>
      </c>
      <c r="F15" s="28" t="s">
        <v>174</v>
      </c>
      <c r="G15" s="28" t="s">
        <v>175</v>
      </c>
      <c r="H15" s="95" t="s">
        <v>165</v>
      </c>
      <c r="I15" s="96" t="s">
        <v>166</v>
      </c>
      <c r="J15" s="97">
        <v>0</v>
      </c>
      <c r="K15" s="97">
        <v>44.48</v>
      </c>
      <c r="L15" s="98"/>
      <c r="M15" s="98"/>
    </row>
    <row r="16" spans="1:13" ht="39" customHeight="1">
      <c r="A16" s="94">
        <v>5</v>
      </c>
      <c r="C16" s="28" t="s">
        <v>176</v>
      </c>
      <c r="D16" s="28">
        <v>0</v>
      </c>
      <c r="E16" s="95" t="s">
        <v>50</v>
      </c>
      <c r="F16" s="28" t="s">
        <v>177</v>
      </c>
      <c r="G16" s="28">
        <v>0</v>
      </c>
      <c r="H16" s="95" t="s">
        <v>178</v>
      </c>
      <c r="I16" s="96" t="s">
        <v>53</v>
      </c>
      <c r="J16" s="97">
        <v>0</v>
      </c>
      <c r="K16" s="97">
        <v>46.84</v>
      </c>
      <c r="L16" s="98"/>
      <c r="M16" s="98"/>
    </row>
    <row r="17" spans="1:13" ht="39" customHeight="1">
      <c r="A17" s="94">
        <v>6</v>
      </c>
      <c r="C17" s="28" t="s">
        <v>179</v>
      </c>
      <c r="D17" s="28" t="s">
        <v>101</v>
      </c>
      <c r="E17" s="95" t="s">
        <v>27</v>
      </c>
      <c r="F17" s="28" t="s">
        <v>180</v>
      </c>
      <c r="G17" s="28" t="s">
        <v>181</v>
      </c>
      <c r="H17" s="95" t="s">
        <v>182</v>
      </c>
      <c r="I17" s="96" t="s">
        <v>104</v>
      </c>
      <c r="J17" s="97">
        <v>0</v>
      </c>
      <c r="K17" s="97">
        <v>50</v>
      </c>
      <c r="L17" s="98"/>
      <c r="M17" s="98"/>
    </row>
    <row r="18" spans="1:13" ht="39" customHeight="1">
      <c r="A18" s="94">
        <v>7</v>
      </c>
      <c r="C18" s="28" t="s">
        <v>183</v>
      </c>
      <c r="D18" s="28">
        <v>0</v>
      </c>
      <c r="E18" s="95" t="s">
        <v>78</v>
      </c>
      <c r="F18" s="28" t="s">
        <v>184</v>
      </c>
      <c r="G18" s="28">
        <v>0</v>
      </c>
      <c r="H18" s="95" t="s">
        <v>185</v>
      </c>
      <c r="I18" s="96" t="s">
        <v>186</v>
      </c>
      <c r="J18" s="97">
        <v>0</v>
      </c>
      <c r="K18" s="97">
        <v>50.81</v>
      </c>
      <c r="L18" s="98"/>
      <c r="M18" s="98"/>
    </row>
    <row r="19" spans="1:13" ht="39" customHeight="1">
      <c r="A19" s="94">
        <v>8</v>
      </c>
      <c r="C19" s="28" t="s">
        <v>187</v>
      </c>
      <c r="D19" s="28" t="s">
        <v>188</v>
      </c>
      <c r="E19" s="95" t="s">
        <v>78</v>
      </c>
      <c r="F19" s="28" t="s">
        <v>189</v>
      </c>
      <c r="G19" s="28" t="s">
        <v>190</v>
      </c>
      <c r="H19" s="95" t="s">
        <v>191</v>
      </c>
      <c r="I19" s="96" t="s">
        <v>53</v>
      </c>
      <c r="J19" s="97">
        <v>0</v>
      </c>
      <c r="K19" s="97">
        <v>56.35</v>
      </c>
      <c r="L19" s="98"/>
      <c r="M19" s="98"/>
    </row>
    <row r="20" spans="1:13" ht="39" customHeight="1">
      <c r="A20" s="94">
        <v>9</v>
      </c>
      <c r="C20" s="28" t="s">
        <v>192</v>
      </c>
      <c r="D20" s="28" t="s">
        <v>193</v>
      </c>
      <c r="E20" s="95" t="s">
        <v>78</v>
      </c>
      <c r="F20" s="28" t="s">
        <v>194</v>
      </c>
      <c r="G20" s="28" t="s">
        <v>195</v>
      </c>
      <c r="H20" s="95" t="s">
        <v>196</v>
      </c>
      <c r="I20" s="96" t="s">
        <v>104</v>
      </c>
      <c r="J20" s="97">
        <v>0</v>
      </c>
      <c r="K20" s="97">
        <v>57</v>
      </c>
      <c r="L20" s="98"/>
      <c r="M20" s="98"/>
    </row>
    <row r="21" spans="1:13" ht="39" customHeight="1">
      <c r="A21" s="94">
        <v>10</v>
      </c>
      <c r="C21" s="28" t="s">
        <v>197</v>
      </c>
      <c r="D21" s="28">
        <v>0</v>
      </c>
      <c r="E21" s="95" t="s">
        <v>78</v>
      </c>
      <c r="F21" s="28" t="s">
        <v>180</v>
      </c>
      <c r="G21" s="28" t="s">
        <v>181</v>
      </c>
      <c r="H21" s="95" t="s">
        <v>182</v>
      </c>
      <c r="I21" s="96" t="s">
        <v>104</v>
      </c>
      <c r="J21" s="97">
        <v>4.5</v>
      </c>
      <c r="K21" s="97">
        <v>67.52</v>
      </c>
      <c r="L21" s="98"/>
      <c r="M21" s="98"/>
    </row>
    <row r="22" spans="1:13" ht="39" customHeight="1">
      <c r="A22" s="94">
        <v>11</v>
      </c>
      <c r="C22" s="28" t="s">
        <v>198</v>
      </c>
      <c r="D22" s="28">
        <v>0</v>
      </c>
      <c r="E22" s="95" t="s">
        <v>78</v>
      </c>
      <c r="F22" s="28" t="s">
        <v>199</v>
      </c>
      <c r="G22" s="28">
        <v>0</v>
      </c>
      <c r="H22" s="95" t="s">
        <v>185</v>
      </c>
      <c r="I22" s="96" t="s">
        <v>186</v>
      </c>
      <c r="J22" s="97">
        <v>5.25</v>
      </c>
      <c r="K22" s="97">
        <v>70.66</v>
      </c>
      <c r="L22" s="99"/>
      <c r="M22" s="61"/>
    </row>
    <row r="23" spans="1:13" ht="19.5" customHeight="1" outlineLevel="1">
      <c r="A23" s="100" t="s">
        <v>200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39" customHeight="1">
      <c r="A24" s="101">
        <v>1</v>
      </c>
      <c r="B24" s="94"/>
      <c r="C24" s="28" t="s">
        <v>201</v>
      </c>
      <c r="D24" s="28" t="s">
        <v>202</v>
      </c>
      <c r="E24" s="102" t="s">
        <v>27</v>
      </c>
      <c r="F24" s="28" t="s">
        <v>203</v>
      </c>
      <c r="G24" s="28" t="s">
        <v>204</v>
      </c>
      <c r="H24" s="95" t="s">
        <v>165</v>
      </c>
      <c r="I24" s="96" t="s">
        <v>166</v>
      </c>
      <c r="J24" s="103">
        <v>0</v>
      </c>
      <c r="K24" s="103">
        <v>36.99</v>
      </c>
      <c r="L24" s="99"/>
      <c r="M24" s="61"/>
    </row>
    <row r="25" spans="1:13" ht="39" customHeight="1">
      <c r="A25" s="101">
        <v>2</v>
      </c>
      <c r="B25" s="94"/>
      <c r="C25" s="28" t="s">
        <v>205</v>
      </c>
      <c r="D25" s="28">
        <v>0</v>
      </c>
      <c r="E25" s="102" t="s">
        <v>37</v>
      </c>
      <c r="F25" s="28" t="s">
        <v>206</v>
      </c>
      <c r="G25" s="28">
        <v>0</v>
      </c>
      <c r="H25" s="95" t="s">
        <v>207</v>
      </c>
      <c r="I25" s="96" t="s">
        <v>53</v>
      </c>
      <c r="J25" s="103">
        <v>0</v>
      </c>
      <c r="K25" s="103">
        <v>38.71</v>
      </c>
      <c r="L25" s="98"/>
      <c r="M25" s="98"/>
    </row>
    <row r="26" spans="1:13" ht="39" customHeight="1">
      <c r="A26" s="101">
        <v>3</v>
      </c>
      <c r="B26" s="99"/>
      <c r="C26" s="28" t="s">
        <v>208</v>
      </c>
      <c r="D26" s="28">
        <v>0</v>
      </c>
      <c r="E26" s="102" t="s">
        <v>78</v>
      </c>
      <c r="F26" s="28" t="s">
        <v>209</v>
      </c>
      <c r="G26" s="28">
        <v>0</v>
      </c>
      <c r="H26" s="95" t="s">
        <v>210</v>
      </c>
      <c r="I26" s="96" t="s">
        <v>211</v>
      </c>
      <c r="J26" s="103">
        <v>0</v>
      </c>
      <c r="K26" s="103">
        <v>43.46</v>
      </c>
      <c r="L26" s="104"/>
      <c r="M26" s="104"/>
    </row>
    <row r="27" spans="1:13" ht="39" customHeight="1">
      <c r="A27" s="101">
        <v>4</v>
      </c>
      <c r="B27" s="94"/>
      <c r="C27" s="28" t="s">
        <v>212</v>
      </c>
      <c r="D27" s="28">
        <v>0</v>
      </c>
      <c r="E27" s="102" t="s">
        <v>78</v>
      </c>
      <c r="F27" s="28" t="s">
        <v>213</v>
      </c>
      <c r="G27" s="28">
        <v>0</v>
      </c>
      <c r="H27" s="95" t="s">
        <v>182</v>
      </c>
      <c r="I27" s="96" t="s">
        <v>104</v>
      </c>
      <c r="J27" s="103">
        <v>0</v>
      </c>
      <c r="K27" s="103">
        <v>53.91</v>
      </c>
      <c r="L27" s="99"/>
      <c r="M27" s="61"/>
    </row>
    <row r="28" spans="1:13" ht="39" customHeight="1">
      <c r="A28" s="101">
        <v>5</v>
      </c>
      <c r="B28" s="94"/>
      <c r="C28" s="28" t="s">
        <v>214</v>
      </c>
      <c r="D28" s="28" t="s">
        <v>66</v>
      </c>
      <c r="E28" s="102" t="s">
        <v>37</v>
      </c>
      <c r="F28" s="28" t="s">
        <v>215</v>
      </c>
      <c r="G28" s="28">
        <v>0</v>
      </c>
      <c r="H28" s="95" t="s">
        <v>216</v>
      </c>
      <c r="I28" s="96" t="s">
        <v>104</v>
      </c>
      <c r="J28" s="103">
        <v>0</v>
      </c>
      <c r="K28" s="103">
        <v>54.94</v>
      </c>
      <c r="L28" s="99"/>
      <c r="M28" s="61"/>
    </row>
    <row r="29" spans="1:13" ht="39" customHeight="1">
      <c r="A29" s="101">
        <v>6</v>
      </c>
      <c r="B29" s="94"/>
      <c r="C29" s="28" t="s">
        <v>217</v>
      </c>
      <c r="D29" s="28" t="s">
        <v>218</v>
      </c>
      <c r="E29" s="102" t="s">
        <v>78</v>
      </c>
      <c r="F29" s="28" t="s">
        <v>219</v>
      </c>
      <c r="G29" s="28">
        <v>0</v>
      </c>
      <c r="H29" s="95" t="s">
        <v>220</v>
      </c>
      <c r="I29" s="96" t="s">
        <v>142</v>
      </c>
      <c r="J29" s="103">
        <v>6.5</v>
      </c>
      <c r="K29" s="103">
        <v>75.12</v>
      </c>
      <c r="L29" s="98"/>
      <c r="M29" s="98"/>
    </row>
    <row r="30" spans="1:13" ht="39" customHeight="1">
      <c r="A30" s="101">
        <v>7</v>
      </c>
      <c r="B30" s="94"/>
      <c r="C30" s="28" t="s">
        <v>221</v>
      </c>
      <c r="D30" s="28">
        <v>0</v>
      </c>
      <c r="E30" s="102" t="s">
        <v>37</v>
      </c>
      <c r="F30" s="28" t="s">
        <v>222</v>
      </c>
      <c r="G30" s="28">
        <v>0</v>
      </c>
      <c r="H30" s="95" t="s">
        <v>223</v>
      </c>
      <c r="I30" s="96" t="s">
        <v>224</v>
      </c>
      <c r="J30" s="103">
        <v>8.5</v>
      </c>
      <c r="K30" s="103">
        <v>67.41</v>
      </c>
      <c r="L30" s="98"/>
      <c r="M30" s="98"/>
    </row>
    <row r="31" spans="1:13" ht="39" customHeight="1">
      <c r="A31" s="101">
        <v>8</v>
      </c>
      <c r="B31" s="94"/>
      <c r="C31" s="28" t="s">
        <v>225</v>
      </c>
      <c r="D31" s="28" t="s">
        <v>84</v>
      </c>
      <c r="E31" s="102" t="s">
        <v>78</v>
      </c>
      <c r="F31" s="28" t="s">
        <v>226</v>
      </c>
      <c r="G31" s="28" t="s">
        <v>227</v>
      </c>
      <c r="H31" s="95" t="s">
        <v>141</v>
      </c>
      <c r="I31" s="96" t="s">
        <v>142</v>
      </c>
      <c r="J31" s="103">
        <v>24</v>
      </c>
      <c r="K31" s="103">
        <v>105.06</v>
      </c>
      <c r="L31" s="99"/>
      <c r="M31" s="61"/>
    </row>
    <row r="32" spans="1:13" ht="39" customHeight="1">
      <c r="A32" s="101"/>
      <c r="B32" s="105"/>
      <c r="C32" s="28" t="s">
        <v>228</v>
      </c>
      <c r="D32" s="28">
        <v>0</v>
      </c>
      <c r="E32" s="102" t="s">
        <v>78</v>
      </c>
      <c r="F32" s="28" t="s">
        <v>229</v>
      </c>
      <c r="G32" s="28">
        <v>0</v>
      </c>
      <c r="H32" s="95" t="s">
        <v>230</v>
      </c>
      <c r="I32" s="96" t="s">
        <v>53</v>
      </c>
      <c r="J32" s="106" t="s">
        <v>231</v>
      </c>
      <c r="K32" s="106"/>
      <c r="L32" s="104"/>
      <c r="M32" s="104"/>
    </row>
    <row r="33" ht="44.25" customHeight="1"/>
    <row r="34" ht="44.25" customHeight="1"/>
  </sheetData>
  <sheetProtection selectLockedCells="1" selectUnlockedCells="1"/>
  <mergeCells count="19">
    <mergeCell ref="A1:L1"/>
    <mergeCell ref="A2:K2"/>
    <mergeCell ref="A3:L3"/>
    <mergeCell ref="A4:L4"/>
    <mergeCell ref="A5:L5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M8"/>
    <mergeCell ref="J9:K9"/>
    <mergeCell ref="L9:M9"/>
    <mergeCell ref="A11:M11"/>
    <mergeCell ref="A23:M23"/>
  </mergeCells>
  <conditionalFormatting sqref="B24:B32 A12:A22"/>
  <conditionalFormatting sqref="B24:B32 A12:A22"/>
  <printOptions horizontalCentered="1"/>
  <pageMargins left="0" right="0" top="0" bottom="0" header="0.5118055555555555" footer="0.5902777777777778"/>
  <pageSetup fitToHeight="1" fitToWidth="1" horizontalDpi="300" verticalDpi="300" orientation="portrait" paperSize="9"/>
  <headerFooter alignWithMargins="0">
    <oddFooter>&amp;C&amp;"Verdana,Regular"Гл. судья _________ /Филатова И.В./
Гл. секретарь _______ /Обидина Е.В./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V34"/>
  <sheetViews>
    <sheetView view="pageBreakPreview" zoomScale="90" zoomScaleSheetLayoutView="90" workbookViewId="0" topLeftCell="A4">
      <selection activeCell="K31" sqref="K31"/>
    </sheetView>
  </sheetViews>
  <sheetFormatPr defaultColWidth="9.140625" defaultRowHeight="15" outlineLevelRow="1" outlineLevelCol="1"/>
  <cols>
    <col min="1" max="1" width="4.00390625" style="69" customWidth="1"/>
    <col min="2" max="2" width="0" style="69" hidden="1" customWidth="1" outlineLevel="1"/>
    <col min="3" max="3" width="19.57421875" style="70" customWidth="1"/>
    <col min="4" max="4" width="0" style="70" hidden="1" customWidth="1" outlineLevel="1"/>
    <col min="5" max="5" width="5.57421875" style="71" customWidth="1"/>
    <col min="6" max="6" width="54.8515625" style="70" customWidth="1"/>
    <col min="7" max="7" width="0" style="70" hidden="1" customWidth="1" outlineLevel="1"/>
    <col min="8" max="8" width="19.00390625" style="70" customWidth="1"/>
    <col min="9" max="9" width="26.00390625" style="70" customWidth="1"/>
    <col min="10" max="10" width="9.140625" style="70" customWidth="1"/>
    <col min="11" max="11" width="10.140625" style="70" customWidth="1"/>
    <col min="12" max="12" width="0" style="70" hidden="1" customWidth="1" outlineLevel="1"/>
    <col min="13" max="13" width="0" style="0" hidden="1" customWidth="1" outlineLevel="1"/>
    <col min="14" max="14" width="6.8515625" style="0" customWidth="1"/>
    <col min="15" max="18" width="8.57421875" style="0" customWidth="1"/>
    <col min="19" max="240" width="9.00390625" style="70" customWidth="1"/>
    <col min="241" max="243" width="4.8515625" style="70" customWidth="1"/>
    <col min="244" max="245" width="8.140625" style="70" customWidth="1"/>
    <col min="246" max="246" width="4.57421875" style="70" customWidth="1"/>
    <col min="247" max="247" width="35.8515625" style="70" customWidth="1"/>
    <col min="248" max="249" width="0" style="70" hidden="1" customWidth="1"/>
    <col min="250" max="250" width="57.7109375" style="70" customWidth="1"/>
    <col min="251" max="252" width="0" style="70" hidden="1" customWidth="1"/>
    <col min="253" max="253" width="16.8515625" style="70" customWidth="1"/>
    <col min="254" max="16384" width="9.00390625" style="70" customWidth="1"/>
  </cols>
  <sheetData>
    <row r="1" spans="1:12" s="72" customFormat="1" ht="46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256" ht="46.5" customHeight="1">
      <c r="A2" s="73" t="s">
        <v>150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.75" customHeight="1">
      <c r="A3" s="75" t="s">
        <v>151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76" t="s">
        <v>152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 customHeight="1">
      <c r="A5" s="77" t="s">
        <v>232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2" ht="23.25" customHeight="1">
      <c r="A7" s="79" t="s">
        <v>4</v>
      </c>
      <c r="B7" s="80"/>
      <c r="C7" s="81"/>
      <c r="D7" s="81"/>
      <c r="E7" s="81"/>
      <c r="F7" s="81"/>
      <c r="G7" s="81"/>
      <c r="H7" s="82"/>
      <c r="K7" s="83" t="s">
        <v>154</v>
      </c>
      <c r="L7" s="84"/>
    </row>
    <row r="8" spans="1:14" ht="24" customHeight="1">
      <c r="A8" s="85" t="s">
        <v>22</v>
      </c>
      <c r="B8" s="86" t="s">
        <v>155</v>
      </c>
      <c r="C8" s="87" t="s">
        <v>7</v>
      </c>
      <c r="D8" s="87" t="s">
        <v>8</v>
      </c>
      <c r="E8" s="88" t="s">
        <v>9</v>
      </c>
      <c r="F8" s="87" t="s">
        <v>10</v>
      </c>
      <c r="G8" s="87" t="s">
        <v>8</v>
      </c>
      <c r="H8" s="87" t="s">
        <v>11</v>
      </c>
      <c r="I8" s="87" t="s">
        <v>12</v>
      </c>
      <c r="J8" s="89" t="s">
        <v>156</v>
      </c>
      <c r="K8" s="89"/>
      <c r="L8" s="89"/>
      <c r="M8" s="89"/>
      <c r="N8" s="107" t="s">
        <v>233</v>
      </c>
    </row>
    <row r="9" spans="1:14" ht="12.75" customHeight="1">
      <c r="A9" s="85"/>
      <c r="B9" s="86"/>
      <c r="C9" s="87"/>
      <c r="D9" s="87"/>
      <c r="E9" s="88"/>
      <c r="F9" s="87"/>
      <c r="G9" s="87"/>
      <c r="H9" s="87"/>
      <c r="I9" s="87"/>
      <c r="J9" s="90" t="s">
        <v>157</v>
      </c>
      <c r="K9" s="90"/>
      <c r="L9" s="90" t="s">
        <v>158</v>
      </c>
      <c r="M9" s="90"/>
      <c r="N9" s="107"/>
    </row>
    <row r="10" spans="1:14" ht="30.75" customHeight="1">
      <c r="A10" s="85"/>
      <c r="B10" s="86"/>
      <c r="C10" s="87"/>
      <c r="D10" s="87"/>
      <c r="E10" s="88"/>
      <c r="F10" s="87"/>
      <c r="G10" s="87"/>
      <c r="H10" s="87"/>
      <c r="I10" s="87"/>
      <c r="J10" s="91" t="s">
        <v>159</v>
      </c>
      <c r="K10" s="91" t="s">
        <v>160</v>
      </c>
      <c r="L10" s="91" t="s">
        <v>159</v>
      </c>
      <c r="M10" s="92" t="s">
        <v>160</v>
      </c>
      <c r="N10" s="107"/>
    </row>
    <row r="11" spans="1:14" ht="18.75" customHeight="1" outlineLevel="1">
      <c r="A11" s="93" t="s">
        <v>72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</row>
    <row r="12" spans="1:14" ht="36" customHeight="1">
      <c r="A12" s="94">
        <v>1</v>
      </c>
      <c r="C12" s="28" t="s">
        <v>192</v>
      </c>
      <c r="D12" s="28" t="s">
        <v>193</v>
      </c>
      <c r="E12" s="102" t="s">
        <v>78</v>
      </c>
      <c r="F12" s="28" t="s">
        <v>194</v>
      </c>
      <c r="G12" s="28" t="s">
        <v>195</v>
      </c>
      <c r="H12" s="95" t="s">
        <v>196</v>
      </c>
      <c r="I12" s="96" t="s">
        <v>104</v>
      </c>
      <c r="J12" s="97">
        <v>0</v>
      </c>
      <c r="K12" s="97">
        <v>65.88</v>
      </c>
      <c r="L12" s="98"/>
      <c r="M12" s="98"/>
      <c r="N12" s="108" t="s">
        <v>234</v>
      </c>
    </row>
    <row r="13" spans="1:14" ht="36" customHeight="1">
      <c r="A13" s="94">
        <v>2</v>
      </c>
      <c r="C13" s="28" t="s">
        <v>162</v>
      </c>
      <c r="D13" s="28" t="s">
        <v>84</v>
      </c>
      <c r="E13" s="102" t="s">
        <v>78</v>
      </c>
      <c r="F13" s="28" t="s">
        <v>163</v>
      </c>
      <c r="G13" s="28" t="s">
        <v>164</v>
      </c>
      <c r="H13" s="95" t="s">
        <v>165</v>
      </c>
      <c r="I13" s="96" t="s">
        <v>166</v>
      </c>
      <c r="J13" s="97">
        <v>4</v>
      </c>
      <c r="K13" s="97">
        <v>53.89</v>
      </c>
      <c r="L13" s="98"/>
      <c r="M13" s="98"/>
      <c r="N13" s="108" t="s">
        <v>81</v>
      </c>
    </row>
    <row r="14" spans="1:14" ht="36" customHeight="1">
      <c r="A14" s="94">
        <v>3</v>
      </c>
      <c r="C14" s="28" t="s">
        <v>172</v>
      </c>
      <c r="D14" s="28" t="s">
        <v>173</v>
      </c>
      <c r="E14" s="102" t="s">
        <v>125</v>
      </c>
      <c r="F14" s="28" t="s">
        <v>174</v>
      </c>
      <c r="G14" s="28" t="s">
        <v>175</v>
      </c>
      <c r="H14" s="95" t="s">
        <v>165</v>
      </c>
      <c r="I14" s="96" t="s">
        <v>166</v>
      </c>
      <c r="J14" s="97">
        <v>4</v>
      </c>
      <c r="K14" s="97">
        <v>59.58</v>
      </c>
      <c r="L14" s="98"/>
      <c r="M14" s="98"/>
      <c r="N14" s="108"/>
    </row>
    <row r="15" spans="1:14" ht="36" customHeight="1">
      <c r="A15" s="94"/>
      <c r="C15" s="28" t="s">
        <v>169</v>
      </c>
      <c r="D15" s="28" t="s">
        <v>170</v>
      </c>
      <c r="E15" s="102" t="s">
        <v>78</v>
      </c>
      <c r="F15" s="28" t="s">
        <v>171</v>
      </c>
      <c r="G15" s="28" t="s">
        <v>164</v>
      </c>
      <c r="H15" s="95" t="s">
        <v>165</v>
      </c>
      <c r="I15" s="96" t="s">
        <v>166</v>
      </c>
      <c r="J15" s="97" t="s">
        <v>231</v>
      </c>
      <c r="K15" s="97"/>
      <c r="L15" s="98"/>
      <c r="M15" s="98"/>
      <c r="N15" s="108"/>
    </row>
    <row r="16" spans="1:14" ht="19.5" customHeight="1" outlineLevel="1">
      <c r="A16" s="109" t="s">
        <v>235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</row>
    <row r="17" spans="1:14" ht="30.75" customHeight="1">
      <c r="A17" s="101">
        <v>1</v>
      </c>
      <c r="B17" s="94"/>
      <c r="C17" s="28" t="s">
        <v>201</v>
      </c>
      <c r="D17" s="28" t="s">
        <v>202</v>
      </c>
      <c r="E17" s="102" t="s">
        <v>27</v>
      </c>
      <c r="F17" s="28" t="s">
        <v>203</v>
      </c>
      <c r="G17" s="28" t="s">
        <v>204</v>
      </c>
      <c r="H17" s="95" t="s">
        <v>165</v>
      </c>
      <c r="I17" s="96" t="s">
        <v>166</v>
      </c>
      <c r="J17" s="103">
        <v>0</v>
      </c>
      <c r="K17" s="103">
        <v>50.85</v>
      </c>
      <c r="L17" s="99"/>
      <c r="M17" s="61"/>
      <c r="N17" s="110"/>
    </row>
    <row r="18" spans="1:14" ht="30.75" customHeight="1">
      <c r="A18" s="101">
        <v>2</v>
      </c>
      <c r="B18" s="94"/>
      <c r="C18" s="28" t="s">
        <v>228</v>
      </c>
      <c r="D18" s="28">
        <v>0</v>
      </c>
      <c r="E18" s="102" t="s">
        <v>78</v>
      </c>
      <c r="F18" s="28" t="s">
        <v>229</v>
      </c>
      <c r="G18" s="28">
        <v>0</v>
      </c>
      <c r="H18" s="95" t="s">
        <v>230</v>
      </c>
      <c r="I18" s="96" t="s">
        <v>53</v>
      </c>
      <c r="J18" s="103">
        <v>0</v>
      </c>
      <c r="K18" s="103">
        <v>56.35</v>
      </c>
      <c r="L18" s="98"/>
      <c r="M18" s="98"/>
      <c r="N18" s="108" t="s">
        <v>234</v>
      </c>
    </row>
    <row r="19" spans="1:14" ht="30.75" customHeight="1">
      <c r="A19" s="101">
        <v>3</v>
      </c>
      <c r="B19" s="105"/>
      <c r="C19" s="28" t="s">
        <v>236</v>
      </c>
      <c r="D19" s="28">
        <v>0</v>
      </c>
      <c r="E19" s="102" t="s">
        <v>78</v>
      </c>
      <c r="F19" s="28" t="s">
        <v>237</v>
      </c>
      <c r="G19" s="28">
        <v>0</v>
      </c>
      <c r="H19" s="95"/>
      <c r="I19" s="96" t="s">
        <v>53</v>
      </c>
      <c r="J19" s="103">
        <v>0</v>
      </c>
      <c r="K19" s="103">
        <v>56.83</v>
      </c>
      <c r="L19" s="99"/>
      <c r="M19" s="61"/>
      <c r="N19" s="61"/>
    </row>
    <row r="20" spans="1:14" ht="30.75" customHeight="1">
      <c r="A20" s="101">
        <v>4</v>
      </c>
      <c r="B20" s="105"/>
      <c r="C20" s="28" t="s">
        <v>176</v>
      </c>
      <c r="D20" s="28">
        <v>0</v>
      </c>
      <c r="E20" s="102" t="s">
        <v>50</v>
      </c>
      <c r="F20" s="28" t="s">
        <v>177</v>
      </c>
      <c r="G20" s="28">
        <v>0</v>
      </c>
      <c r="H20" s="95" t="s">
        <v>178</v>
      </c>
      <c r="I20" s="96" t="s">
        <v>53</v>
      </c>
      <c r="J20" s="103">
        <v>0</v>
      </c>
      <c r="K20" s="103">
        <v>59.65</v>
      </c>
      <c r="L20" s="99"/>
      <c r="M20" s="61"/>
      <c r="N20" s="108" t="s">
        <v>234</v>
      </c>
    </row>
    <row r="21" spans="1:14" ht="30.75" customHeight="1">
      <c r="A21" s="101">
        <v>8</v>
      </c>
      <c r="B21" s="94"/>
      <c r="C21" s="28" t="s">
        <v>238</v>
      </c>
      <c r="D21" s="28" t="s">
        <v>239</v>
      </c>
      <c r="E21" s="102" t="s">
        <v>33</v>
      </c>
      <c r="F21" s="28" t="s">
        <v>240</v>
      </c>
      <c r="G21" s="28">
        <v>0</v>
      </c>
      <c r="H21" s="95" t="s">
        <v>241</v>
      </c>
      <c r="I21" s="96" t="s">
        <v>242</v>
      </c>
      <c r="J21" s="103">
        <v>0</v>
      </c>
      <c r="K21" s="103">
        <v>71.19</v>
      </c>
      <c r="L21" s="99"/>
      <c r="M21" s="61"/>
      <c r="N21" s="108" t="s">
        <v>81</v>
      </c>
    </row>
    <row r="22" spans="1:18" ht="30.75" customHeight="1">
      <c r="A22" s="101">
        <v>11</v>
      </c>
      <c r="B22" s="105"/>
      <c r="C22" s="28" t="s">
        <v>243</v>
      </c>
      <c r="D22" s="28" t="s">
        <v>84</v>
      </c>
      <c r="E22" s="102" t="s">
        <v>37</v>
      </c>
      <c r="F22" s="28" t="s">
        <v>244</v>
      </c>
      <c r="G22" s="28" t="s">
        <v>245</v>
      </c>
      <c r="H22" s="95" t="s">
        <v>246</v>
      </c>
      <c r="I22" s="96" t="s">
        <v>104</v>
      </c>
      <c r="J22" s="103">
        <v>1.25</v>
      </c>
      <c r="K22" s="103">
        <v>78.85</v>
      </c>
      <c r="L22" s="61"/>
      <c r="M22" s="61"/>
      <c r="N22" s="108" t="s">
        <v>81</v>
      </c>
      <c r="R22" s="70"/>
    </row>
    <row r="23" spans="1:14" ht="30.75" customHeight="1">
      <c r="A23" s="101">
        <v>9</v>
      </c>
      <c r="B23" s="105"/>
      <c r="C23" s="28" t="s">
        <v>247</v>
      </c>
      <c r="D23" s="28" t="s">
        <v>122</v>
      </c>
      <c r="E23" s="102" t="s">
        <v>37</v>
      </c>
      <c r="F23" s="28" t="s">
        <v>248</v>
      </c>
      <c r="G23" s="28">
        <v>0</v>
      </c>
      <c r="H23" s="95" t="s">
        <v>124</v>
      </c>
      <c r="I23" s="96" t="s">
        <v>88</v>
      </c>
      <c r="J23" s="103">
        <v>3.5</v>
      </c>
      <c r="K23" s="103">
        <v>75.61</v>
      </c>
      <c r="L23" s="99"/>
      <c r="M23" s="61"/>
      <c r="N23" s="108" t="s">
        <v>81</v>
      </c>
    </row>
    <row r="24" spans="1:14" ht="30.75" customHeight="1">
      <c r="A24" s="101">
        <v>10</v>
      </c>
      <c r="B24" s="99"/>
      <c r="C24" s="28" t="s">
        <v>249</v>
      </c>
      <c r="D24" s="28">
        <v>0</v>
      </c>
      <c r="E24" s="102" t="s">
        <v>78</v>
      </c>
      <c r="F24" s="28" t="s">
        <v>250</v>
      </c>
      <c r="G24" s="28">
        <v>0</v>
      </c>
      <c r="H24" s="95" t="s">
        <v>251</v>
      </c>
      <c r="I24" s="96" t="s">
        <v>252</v>
      </c>
      <c r="J24" s="103">
        <v>8</v>
      </c>
      <c r="K24" s="103">
        <v>60.25</v>
      </c>
      <c r="L24" s="104"/>
      <c r="M24" s="104"/>
      <c r="N24" s="108"/>
    </row>
    <row r="25" spans="1:14" ht="30.75" customHeight="1">
      <c r="A25" s="101">
        <v>6</v>
      </c>
      <c r="B25" s="105"/>
      <c r="C25" s="28" t="s">
        <v>208</v>
      </c>
      <c r="D25" s="28">
        <v>0</v>
      </c>
      <c r="E25" s="102" t="s">
        <v>78</v>
      </c>
      <c r="F25" s="28" t="s">
        <v>209</v>
      </c>
      <c r="G25" s="28">
        <v>0</v>
      </c>
      <c r="H25" s="95" t="s">
        <v>210</v>
      </c>
      <c r="I25" s="96" t="s">
        <v>211</v>
      </c>
      <c r="J25" s="103">
        <v>4</v>
      </c>
      <c r="K25" s="103">
        <v>61.82</v>
      </c>
      <c r="L25" s="104"/>
      <c r="M25" s="104"/>
      <c r="N25" s="108"/>
    </row>
    <row r="26" spans="1:14" ht="30.75" customHeight="1">
      <c r="A26" s="101">
        <v>12</v>
      </c>
      <c r="B26"/>
      <c r="C26" s="28" t="s">
        <v>217</v>
      </c>
      <c r="D26" s="28" t="s">
        <v>218</v>
      </c>
      <c r="E26" s="102" t="s">
        <v>78</v>
      </c>
      <c r="F26" s="28" t="s">
        <v>219</v>
      </c>
      <c r="G26" s="28">
        <v>0</v>
      </c>
      <c r="H26" s="95" t="s">
        <v>220</v>
      </c>
      <c r="I26" s="96" t="s">
        <v>142</v>
      </c>
      <c r="J26" s="103">
        <v>5</v>
      </c>
      <c r="K26" s="103">
        <v>81.93</v>
      </c>
      <c r="L26" s="111"/>
      <c r="M26" s="112"/>
      <c r="N26" s="61"/>
    </row>
    <row r="27" spans="1:14" ht="30.75" customHeight="1">
      <c r="A27" s="101">
        <v>5</v>
      </c>
      <c r="B27"/>
      <c r="C27" s="28" t="s">
        <v>249</v>
      </c>
      <c r="D27" s="28">
        <v>0</v>
      </c>
      <c r="E27" s="102" t="s">
        <v>78</v>
      </c>
      <c r="F27" s="28" t="s">
        <v>253</v>
      </c>
      <c r="G27" s="28">
        <v>0</v>
      </c>
      <c r="H27" s="95" t="s">
        <v>251</v>
      </c>
      <c r="I27" s="96" t="s">
        <v>252</v>
      </c>
      <c r="J27" s="103">
        <v>8</v>
      </c>
      <c r="K27" s="103">
        <v>60.25</v>
      </c>
      <c r="L27" s="111"/>
      <c r="N27" s="61"/>
    </row>
    <row r="28" spans="1:14" ht="30.75" customHeight="1">
      <c r="A28" s="101">
        <v>13</v>
      </c>
      <c r="B28" s="113"/>
      <c r="C28" s="28" t="s">
        <v>214</v>
      </c>
      <c r="D28" s="28" t="s">
        <v>66</v>
      </c>
      <c r="E28" s="102" t="s">
        <v>37</v>
      </c>
      <c r="F28" s="28" t="s">
        <v>215</v>
      </c>
      <c r="G28" s="28">
        <v>0</v>
      </c>
      <c r="H28" s="95" t="s">
        <v>216</v>
      </c>
      <c r="I28" s="96" t="s">
        <v>104</v>
      </c>
      <c r="J28" s="103">
        <v>9.25</v>
      </c>
      <c r="K28" s="103">
        <v>82.04</v>
      </c>
      <c r="L28"/>
      <c r="N28" s="110"/>
    </row>
    <row r="29" spans="1:14" ht="30.75" customHeight="1">
      <c r="A29" s="101">
        <v>7</v>
      </c>
      <c r="B29" s="113"/>
      <c r="C29" s="28" t="s">
        <v>205</v>
      </c>
      <c r="D29" s="28">
        <v>0</v>
      </c>
      <c r="E29" s="102" t="s">
        <v>37</v>
      </c>
      <c r="F29" s="28" t="s">
        <v>206</v>
      </c>
      <c r="G29" s="28">
        <v>0</v>
      </c>
      <c r="H29" s="95" t="s">
        <v>207</v>
      </c>
      <c r="I29" s="96" t="s">
        <v>53</v>
      </c>
      <c r="J29" s="103">
        <v>11</v>
      </c>
      <c r="K29" s="103">
        <v>63.66</v>
      </c>
      <c r="L29" s="114"/>
      <c r="M29" s="114"/>
      <c r="N29" s="110"/>
    </row>
    <row r="30" spans="1:14" ht="30.75" customHeight="1">
      <c r="A30" s="101">
        <v>15</v>
      </c>
      <c r="B30" s="113"/>
      <c r="C30" s="28" t="s">
        <v>187</v>
      </c>
      <c r="D30" s="28" t="s">
        <v>188</v>
      </c>
      <c r="E30" s="102" t="s">
        <v>78</v>
      </c>
      <c r="F30" s="28" t="s">
        <v>189</v>
      </c>
      <c r="G30" s="28" t="s">
        <v>190</v>
      </c>
      <c r="H30" s="95" t="s">
        <v>191</v>
      </c>
      <c r="I30" s="96" t="s">
        <v>53</v>
      </c>
      <c r="J30" s="103">
        <v>24</v>
      </c>
      <c r="K30" s="103">
        <v>101.82</v>
      </c>
      <c r="L30"/>
      <c r="N30" s="110"/>
    </row>
    <row r="31" spans="1:14" ht="30.75" customHeight="1">
      <c r="A31" s="101">
        <v>14</v>
      </c>
      <c r="B31"/>
      <c r="C31" s="28" t="s">
        <v>221</v>
      </c>
      <c r="D31" s="28">
        <v>0</v>
      </c>
      <c r="E31" s="102" t="s">
        <v>37</v>
      </c>
      <c r="F31" s="28" t="s">
        <v>222</v>
      </c>
      <c r="G31" s="28">
        <v>0</v>
      </c>
      <c r="H31" s="95" t="s">
        <v>223</v>
      </c>
      <c r="I31" s="96" t="s">
        <v>224</v>
      </c>
      <c r="J31" s="103">
        <v>32.75</v>
      </c>
      <c r="K31" s="103">
        <v>88.27</v>
      </c>
      <c r="L31" s="111"/>
      <c r="N31" s="61"/>
    </row>
    <row r="32" spans="1:14" ht="30.75" customHeight="1">
      <c r="A32" s="101"/>
      <c r="B32" s="113"/>
      <c r="C32" s="28" t="s">
        <v>183</v>
      </c>
      <c r="D32" s="28">
        <v>0</v>
      </c>
      <c r="E32" s="102" t="s">
        <v>78</v>
      </c>
      <c r="F32" s="28" t="s">
        <v>184</v>
      </c>
      <c r="G32" s="28">
        <v>0</v>
      </c>
      <c r="H32" s="95" t="s">
        <v>185</v>
      </c>
      <c r="I32" s="96" t="s">
        <v>186</v>
      </c>
      <c r="J32" s="103"/>
      <c r="K32" s="115" t="s">
        <v>231</v>
      </c>
      <c r="L32" s="114"/>
      <c r="M32" s="114"/>
      <c r="N32" s="110"/>
    </row>
    <row r="33" spans="1:14" ht="30.75" customHeight="1">
      <c r="A33" s="101"/>
      <c r="C33" s="28" t="s">
        <v>167</v>
      </c>
      <c r="D33" s="28" t="s">
        <v>84</v>
      </c>
      <c r="E33" s="102" t="s">
        <v>78</v>
      </c>
      <c r="F33" s="28" t="s">
        <v>168</v>
      </c>
      <c r="G33" s="28" t="s">
        <v>86</v>
      </c>
      <c r="H33" s="95" t="s">
        <v>87</v>
      </c>
      <c r="I33" s="96" t="s">
        <v>88</v>
      </c>
      <c r="J33" s="103"/>
      <c r="K33" s="115" t="s">
        <v>231</v>
      </c>
      <c r="N33" s="61"/>
    </row>
    <row r="34" spans="1:14" ht="30.75" customHeight="1">
      <c r="A34" s="101"/>
      <c r="C34" s="28" t="s">
        <v>254</v>
      </c>
      <c r="D34" s="28">
        <v>0</v>
      </c>
      <c r="E34" s="102" t="s">
        <v>33</v>
      </c>
      <c r="F34" s="28" t="s">
        <v>255</v>
      </c>
      <c r="G34" s="28" t="s">
        <v>256</v>
      </c>
      <c r="H34" s="95" t="s">
        <v>257</v>
      </c>
      <c r="I34" s="96" t="s">
        <v>258</v>
      </c>
      <c r="J34" s="103"/>
      <c r="K34" s="115" t="s">
        <v>231</v>
      </c>
      <c r="N34" s="61"/>
    </row>
  </sheetData>
  <sheetProtection selectLockedCells="1" selectUnlockedCells="1"/>
  <mergeCells count="20">
    <mergeCell ref="A1:L1"/>
    <mergeCell ref="A2:K2"/>
    <mergeCell ref="A3:L3"/>
    <mergeCell ref="A4:L4"/>
    <mergeCell ref="A5:L5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M8"/>
    <mergeCell ref="N8:N10"/>
    <mergeCell ref="J9:K9"/>
    <mergeCell ref="L9:M9"/>
    <mergeCell ref="A11:N11"/>
    <mergeCell ref="A16:N16"/>
  </mergeCells>
  <conditionalFormatting sqref="B17:B25 A12:A15"/>
  <conditionalFormatting sqref="B17:B25 A12:A15"/>
  <printOptions horizontalCentered="1"/>
  <pageMargins left="0" right="0" top="0" bottom="0" header="0.5118055555555555" footer="0.5902777777777778"/>
  <pageSetup fitToHeight="1" fitToWidth="1" horizontalDpi="300" verticalDpi="300" orientation="portrait" paperSize="9"/>
  <headerFooter alignWithMargins="0">
    <oddFooter>&amp;C&amp;"Verdana,Regular"Гл. судья _________ /Филатова И.В./
Гл. секретарь _______ /Обидина Е.В./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V26"/>
  <sheetViews>
    <sheetView view="pageBreakPreview" zoomScale="90" zoomScaleSheetLayoutView="90" workbookViewId="0" topLeftCell="A19">
      <selection activeCell="E23" sqref="E23"/>
    </sheetView>
  </sheetViews>
  <sheetFormatPr defaultColWidth="9.140625" defaultRowHeight="15" outlineLevelRow="1" outlineLevelCol="1"/>
  <cols>
    <col min="1" max="1" width="4.00390625" style="69" customWidth="1"/>
    <col min="2" max="2" width="0" style="69" hidden="1" customWidth="1" outlineLevel="1"/>
    <col min="3" max="3" width="19.00390625" style="70" customWidth="1"/>
    <col min="4" max="4" width="0" style="70" hidden="1" customWidth="1" outlineLevel="1"/>
    <col min="5" max="5" width="4.57421875" style="71" customWidth="1"/>
    <col min="6" max="6" width="46.7109375" style="70" customWidth="1"/>
    <col min="7" max="7" width="0" style="70" hidden="1" customWidth="1" outlineLevel="1"/>
    <col min="8" max="8" width="17.8515625" style="70" customWidth="1"/>
    <col min="9" max="9" width="35.00390625" style="70" customWidth="1"/>
    <col min="10" max="10" width="7.421875" style="70" customWidth="1"/>
    <col min="11" max="11" width="9.140625" style="70" customWidth="1"/>
    <col min="12" max="12" width="7.421875" style="70" customWidth="1" outlineLevel="1"/>
    <col min="13" max="13" width="7.421875" style="0" customWidth="1" outlineLevel="1"/>
    <col min="14" max="14" width="6.8515625" style="0" customWidth="1"/>
    <col min="15" max="18" width="8.57421875" style="0" customWidth="1"/>
    <col min="19" max="240" width="9.00390625" style="70" customWidth="1"/>
    <col min="241" max="243" width="4.8515625" style="70" customWidth="1"/>
    <col min="244" max="245" width="8.140625" style="70" customWidth="1"/>
    <col min="246" max="246" width="4.57421875" style="70" customWidth="1"/>
    <col min="247" max="247" width="35.8515625" style="70" customWidth="1"/>
    <col min="248" max="249" width="0" style="70" hidden="1" customWidth="1"/>
    <col min="250" max="250" width="57.7109375" style="70" customWidth="1"/>
    <col min="251" max="252" width="0" style="70" hidden="1" customWidth="1"/>
    <col min="253" max="253" width="16.8515625" style="70" customWidth="1"/>
    <col min="254" max="16384" width="9.00390625" style="70" customWidth="1"/>
  </cols>
  <sheetData>
    <row r="1" spans="1:12" s="72" customFormat="1" ht="46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256" ht="46.5" customHeight="1">
      <c r="A2" s="73" t="s">
        <v>150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.75" customHeight="1">
      <c r="A3" s="75" t="s">
        <v>151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76" t="s">
        <v>152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 customHeight="1">
      <c r="A5" s="77" t="s">
        <v>259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2" ht="23.25" customHeight="1">
      <c r="A7" s="79" t="s">
        <v>4</v>
      </c>
      <c r="B7" s="80"/>
      <c r="C7" s="81"/>
      <c r="D7" s="81"/>
      <c r="E7" s="81"/>
      <c r="F7" s="81"/>
      <c r="G7" s="81"/>
      <c r="H7" s="82"/>
      <c r="K7" s="83" t="s">
        <v>154</v>
      </c>
      <c r="L7" s="84"/>
    </row>
    <row r="8" spans="1:14" ht="24" customHeight="1">
      <c r="A8" s="85" t="s">
        <v>22</v>
      </c>
      <c r="B8" s="86" t="s">
        <v>155</v>
      </c>
      <c r="C8" s="87" t="s">
        <v>7</v>
      </c>
      <c r="D8" s="87" t="s">
        <v>8</v>
      </c>
      <c r="E8" s="88" t="s">
        <v>9</v>
      </c>
      <c r="F8" s="87" t="s">
        <v>10</v>
      </c>
      <c r="G8" s="87" t="s">
        <v>8</v>
      </c>
      <c r="H8" s="87" t="s">
        <v>11</v>
      </c>
      <c r="I8" s="116" t="s">
        <v>12</v>
      </c>
      <c r="J8" s="117" t="s">
        <v>156</v>
      </c>
      <c r="K8" s="117"/>
      <c r="L8" s="117"/>
      <c r="M8" s="117"/>
      <c r="N8" s="118" t="s">
        <v>233</v>
      </c>
    </row>
    <row r="9" spans="1:14" ht="12.75" customHeight="1">
      <c r="A9" s="85"/>
      <c r="B9" s="86"/>
      <c r="C9" s="87"/>
      <c r="D9" s="87"/>
      <c r="E9" s="88"/>
      <c r="F9" s="87"/>
      <c r="G9" s="87"/>
      <c r="H9" s="87"/>
      <c r="I9" s="116"/>
      <c r="J9" s="119" t="s">
        <v>157</v>
      </c>
      <c r="K9" s="119"/>
      <c r="L9" s="120" t="s">
        <v>158</v>
      </c>
      <c r="M9" s="120"/>
      <c r="N9" s="118"/>
    </row>
    <row r="10" spans="1:14" ht="30.75" customHeight="1">
      <c r="A10" s="85"/>
      <c r="B10" s="86"/>
      <c r="C10" s="87"/>
      <c r="D10" s="87"/>
      <c r="E10" s="88"/>
      <c r="F10" s="87"/>
      <c r="G10" s="87"/>
      <c r="H10" s="87"/>
      <c r="I10" s="116"/>
      <c r="J10" s="121" t="s">
        <v>159</v>
      </c>
      <c r="K10" s="91" t="s">
        <v>160</v>
      </c>
      <c r="L10" s="91" t="s">
        <v>159</v>
      </c>
      <c r="M10" s="122" t="s">
        <v>160</v>
      </c>
      <c r="N10" s="118"/>
    </row>
    <row r="11" spans="1:14" ht="18.75" customHeight="1" outlineLevel="1">
      <c r="A11" s="93" t="s">
        <v>72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</row>
    <row r="12" spans="1:14" ht="41.25" customHeight="1">
      <c r="A12" s="94">
        <v>1</v>
      </c>
      <c r="C12" s="28" t="s">
        <v>260</v>
      </c>
      <c r="D12" s="28" t="s">
        <v>261</v>
      </c>
      <c r="E12" s="95" t="s">
        <v>27</v>
      </c>
      <c r="F12" s="28" t="s">
        <v>262</v>
      </c>
      <c r="G12" s="28" t="s">
        <v>263</v>
      </c>
      <c r="H12" s="96" t="s">
        <v>257</v>
      </c>
      <c r="I12" s="96" t="s">
        <v>258</v>
      </c>
      <c r="J12" s="123">
        <v>0</v>
      </c>
      <c r="K12" s="123">
        <v>43.87</v>
      </c>
      <c r="L12" s="124">
        <v>0</v>
      </c>
      <c r="M12" s="124">
        <v>25.92</v>
      </c>
      <c r="N12" s="125" t="s">
        <v>37</v>
      </c>
    </row>
    <row r="13" spans="1:14" ht="19.5" customHeight="1" outlineLevel="1">
      <c r="A13" s="109" t="s">
        <v>264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</row>
    <row r="14" spans="1:14" ht="41.25" customHeight="1">
      <c r="A14" s="101">
        <v>1</v>
      </c>
      <c r="B14" s="105"/>
      <c r="C14" s="28" t="s">
        <v>247</v>
      </c>
      <c r="D14" s="28" t="s">
        <v>122</v>
      </c>
      <c r="E14" s="95" t="s">
        <v>37</v>
      </c>
      <c r="F14" s="28" t="s">
        <v>248</v>
      </c>
      <c r="G14" s="28">
        <v>0</v>
      </c>
      <c r="H14" s="96" t="s">
        <v>124</v>
      </c>
      <c r="I14" s="96" t="s">
        <v>88</v>
      </c>
      <c r="J14" s="123">
        <v>0</v>
      </c>
      <c r="K14" s="123">
        <v>44.05</v>
      </c>
      <c r="L14" s="124">
        <v>0</v>
      </c>
      <c r="M14" s="124">
        <v>26.84</v>
      </c>
      <c r="N14" s="125" t="s">
        <v>37</v>
      </c>
    </row>
    <row r="15" spans="1:14" ht="41.25" customHeight="1">
      <c r="A15" s="101">
        <v>2</v>
      </c>
      <c r="B15" s="94"/>
      <c r="C15" s="28" t="s">
        <v>238</v>
      </c>
      <c r="D15" s="28" t="s">
        <v>239</v>
      </c>
      <c r="E15" s="95" t="s">
        <v>33</v>
      </c>
      <c r="F15" s="28" t="s">
        <v>265</v>
      </c>
      <c r="G15" s="28" t="s">
        <v>266</v>
      </c>
      <c r="H15" s="96" t="s">
        <v>223</v>
      </c>
      <c r="I15" s="96" t="s">
        <v>224</v>
      </c>
      <c r="J15" s="123">
        <v>0</v>
      </c>
      <c r="K15" s="123">
        <v>44.82</v>
      </c>
      <c r="L15" s="124">
        <v>0</v>
      </c>
      <c r="M15" s="124">
        <v>26.91</v>
      </c>
      <c r="N15" s="125" t="s">
        <v>37</v>
      </c>
    </row>
    <row r="16" spans="1:14" ht="41.25" customHeight="1">
      <c r="A16" s="101">
        <v>3</v>
      </c>
      <c r="B16" s="94"/>
      <c r="C16" s="28" t="s">
        <v>267</v>
      </c>
      <c r="D16" s="28" t="s">
        <v>268</v>
      </c>
      <c r="E16" s="95" t="s">
        <v>78</v>
      </c>
      <c r="F16" s="28" t="s">
        <v>199</v>
      </c>
      <c r="G16" s="28">
        <v>0</v>
      </c>
      <c r="H16" s="96" t="s">
        <v>185</v>
      </c>
      <c r="I16" s="96" t="s">
        <v>186</v>
      </c>
      <c r="J16" s="123">
        <v>0</v>
      </c>
      <c r="K16" s="123">
        <v>48.64</v>
      </c>
      <c r="L16" s="124">
        <v>0</v>
      </c>
      <c r="M16" s="124">
        <v>29.74</v>
      </c>
      <c r="N16" s="125" t="s">
        <v>37</v>
      </c>
    </row>
    <row r="17" spans="1:14" ht="41.25" customHeight="1">
      <c r="A17" s="101">
        <v>4</v>
      </c>
      <c r="B17" s="105"/>
      <c r="C17" s="28" t="s">
        <v>269</v>
      </c>
      <c r="D17" s="28" t="s">
        <v>270</v>
      </c>
      <c r="E17" s="95" t="s">
        <v>27</v>
      </c>
      <c r="F17" s="28" t="s">
        <v>271</v>
      </c>
      <c r="G17" s="28">
        <v>0</v>
      </c>
      <c r="H17" s="96" t="s">
        <v>272</v>
      </c>
      <c r="I17" s="96" t="s">
        <v>242</v>
      </c>
      <c r="J17" s="123">
        <v>0</v>
      </c>
      <c r="K17" s="123">
        <v>48.5</v>
      </c>
      <c r="L17" s="124">
        <v>0</v>
      </c>
      <c r="M17" s="124">
        <v>30.04</v>
      </c>
      <c r="N17" s="125" t="s">
        <v>37</v>
      </c>
    </row>
    <row r="18" spans="1:14" ht="41.25" customHeight="1">
      <c r="A18" s="101">
        <v>5</v>
      </c>
      <c r="B18" s="94"/>
      <c r="C18" s="28" t="s">
        <v>273</v>
      </c>
      <c r="D18" s="28" t="s">
        <v>239</v>
      </c>
      <c r="E18" s="95" t="s">
        <v>33</v>
      </c>
      <c r="F18" s="28" t="s">
        <v>240</v>
      </c>
      <c r="G18" s="28">
        <v>0</v>
      </c>
      <c r="H18" s="96" t="s">
        <v>241</v>
      </c>
      <c r="I18" s="96" t="s">
        <v>242</v>
      </c>
      <c r="J18" s="123">
        <v>4</v>
      </c>
      <c r="K18" s="123">
        <v>45.09</v>
      </c>
      <c r="L18" s="124"/>
      <c r="M18" s="124"/>
      <c r="N18" s="125" t="s">
        <v>76</v>
      </c>
    </row>
    <row r="19" spans="1:14" ht="41.25" customHeight="1">
      <c r="A19" s="101">
        <v>6</v>
      </c>
      <c r="B19" s="105"/>
      <c r="C19" s="28" t="s">
        <v>274</v>
      </c>
      <c r="D19" s="28">
        <v>0</v>
      </c>
      <c r="E19" s="95" t="s">
        <v>78</v>
      </c>
      <c r="F19" s="28" t="s">
        <v>275</v>
      </c>
      <c r="G19" s="28">
        <v>0</v>
      </c>
      <c r="H19" s="96" t="s">
        <v>223</v>
      </c>
      <c r="I19" s="96" t="s">
        <v>224</v>
      </c>
      <c r="J19" s="123">
        <v>4</v>
      </c>
      <c r="K19" s="123">
        <v>47.09</v>
      </c>
      <c r="L19" s="124"/>
      <c r="M19" s="124"/>
      <c r="N19" s="125" t="s">
        <v>76</v>
      </c>
    </row>
    <row r="20" spans="1:14" ht="41.25" customHeight="1">
      <c r="A20" s="101">
        <v>7</v>
      </c>
      <c r="B20" s="105"/>
      <c r="C20" s="28" t="s">
        <v>243</v>
      </c>
      <c r="D20" s="28" t="s">
        <v>84</v>
      </c>
      <c r="E20" s="95" t="s">
        <v>37</v>
      </c>
      <c r="F20" s="28" t="s">
        <v>244</v>
      </c>
      <c r="G20" s="28" t="s">
        <v>245</v>
      </c>
      <c r="H20" s="96" t="s">
        <v>246</v>
      </c>
      <c r="I20" s="96" t="s">
        <v>104</v>
      </c>
      <c r="J20" s="123">
        <v>20.75</v>
      </c>
      <c r="K20" s="123">
        <v>96.85</v>
      </c>
      <c r="L20" s="124"/>
      <c r="M20" s="124"/>
      <c r="N20" s="124"/>
    </row>
    <row r="21" spans="1:14" ht="41.25" customHeight="1">
      <c r="A21" s="101"/>
      <c r="B21" s="94"/>
      <c r="C21" s="28" t="s">
        <v>267</v>
      </c>
      <c r="D21" s="28" t="s">
        <v>268</v>
      </c>
      <c r="E21" s="95" t="s">
        <v>37</v>
      </c>
      <c r="F21" s="28" t="s">
        <v>276</v>
      </c>
      <c r="G21" s="28">
        <v>0</v>
      </c>
      <c r="H21" s="96" t="s">
        <v>185</v>
      </c>
      <c r="I21" s="96" t="s">
        <v>186</v>
      </c>
      <c r="J21" s="123" t="s">
        <v>231</v>
      </c>
      <c r="K21" s="123"/>
      <c r="L21" s="124"/>
      <c r="M21" s="124"/>
      <c r="N21" s="124"/>
    </row>
    <row r="22" spans="1:14" ht="30.75" customHeight="1">
      <c r="A22" s="109" t="s">
        <v>277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</row>
    <row r="23" spans="1:14" ht="30.75" customHeight="1">
      <c r="A23" s="101">
        <v>1</v>
      </c>
      <c r="B23" s="126"/>
      <c r="C23" s="28" t="s">
        <v>236</v>
      </c>
      <c r="D23" s="28">
        <v>0</v>
      </c>
      <c r="E23" s="95" t="s">
        <v>78</v>
      </c>
      <c r="F23" s="28" t="s">
        <v>237</v>
      </c>
      <c r="G23" s="28">
        <v>0</v>
      </c>
      <c r="H23" s="96"/>
      <c r="I23" s="96" t="s">
        <v>53</v>
      </c>
      <c r="J23" s="123">
        <v>0</v>
      </c>
      <c r="K23" s="123">
        <v>43.6</v>
      </c>
      <c r="L23" s="124">
        <v>0</v>
      </c>
      <c r="M23" s="124">
        <v>27.9</v>
      </c>
      <c r="N23" s="125" t="s">
        <v>37</v>
      </c>
    </row>
    <row r="24" spans="1:18" ht="40.5" customHeight="1">
      <c r="A24" s="101">
        <v>2</v>
      </c>
      <c r="B24"/>
      <c r="C24" s="28" t="s">
        <v>254</v>
      </c>
      <c r="D24" s="28">
        <v>0</v>
      </c>
      <c r="E24" s="95" t="s">
        <v>33</v>
      </c>
      <c r="F24" s="28" t="s">
        <v>255</v>
      </c>
      <c r="G24" s="28" t="s">
        <v>256</v>
      </c>
      <c r="H24" s="96" t="s">
        <v>257</v>
      </c>
      <c r="I24" s="96" t="s">
        <v>258</v>
      </c>
      <c r="J24" s="123">
        <v>6.5</v>
      </c>
      <c r="K24" s="123">
        <v>63.61</v>
      </c>
      <c r="L24" s="124"/>
      <c r="M24" s="124"/>
      <c r="N24" s="124"/>
      <c r="R24" s="70"/>
    </row>
    <row r="25" spans="1:14" ht="40.5" customHeight="1">
      <c r="A25" s="101">
        <v>3</v>
      </c>
      <c r="B25"/>
      <c r="C25" s="28" t="s">
        <v>278</v>
      </c>
      <c r="D25" s="28" t="s">
        <v>279</v>
      </c>
      <c r="E25" s="95" t="s">
        <v>33</v>
      </c>
      <c r="F25" s="28" t="s">
        <v>280</v>
      </c>
      <c r="G25" s="28">
        <v>0</v>
      </c>
      <c r="H25" s="96" t="s">
        <v>281</v>
      </c>
      <c r="I25" s="96" t="s">
        <v>282</v>
      </c>
      <c r="J25" s="123">
        <v>12</v>
      </c>
      <c r="K25" s="123">
        <v>46.79</v>
      </c>
      <c r="L25" s="124"/>
      <c r="M25" s="124"/>
      <c r="N25" s="124"/>
    </row>
    <row r="26" spans="1:14" ht="40.5" customHeight="1">
      <c r="A26" s="101"/>
      <c r="B26" s="113"/>
      <c r="C26" s="28" t="s">
        <v>283</v>
      </c>
      <c r="D26" s="28">
        <v>0</v>
      </c>
      <c r="E26" s="95" t="s">
        <v>37</v>
      </c>
      <c r="F26" s="28" t="s">
        <v>284</v>
      </c>
      <c r="G26" s="28" t="s">
        <v>285</v>
      </c>
      <c r="H26" s="96" t="s">
        <v>286</v>
      </c>
      <c r="I26" s="96" t="s">
        <v>287</v>
      </c>
      <c r="J26" s="123" t="s">
        <v>231</v>
      </c>
      <c r="K26" s="123"/>
      <c r="L26" s="124"/>
      <c r="M26" s="124"/>
      <c r="N26" s="124"/>
    </row>
  </sheetData>
  <sheetProtection selectLockedCells="1" selectUnlockedCells="1"/>
  <mergeCells count="21">
    <mergeCell ref="A1:L1"/>
    <mergeCell ref="A2:K2"/>
    <mergeCell ref="A3:L3"/>
    <mergeCell ref="A4:L4"/>
    <mergeCell ref="A5:L5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M8"/>
    <mergeCell ref="N8:N10"/>
    <mergeCell ref="J9:K9"/>
    <mergeCell ref="L9:M9"/>
    <mergeCell ref="A11:N11"/>
    <mergeCell ref="A13:N13"/>
    <mergeCell ref="A22:N22"/>
  </mergeCells>
  <conditionalFormatting sqref="B14:B21 A12"/>
  <conditionalFormatting sqref="B14:B21 A12"/>
  <printOptions horizontalCentered="1"/>
  <pageMargins left="0" right="0" top="0" bottom="0" header="0.5118055555555555" footer="3.1493055555555554"/>
  <pageSetup fitToHeight="1" fitToWidth="1" horizontalDpi="300" verticalDpi="300" orientation="portrait" paperSize="9"/>
  <headerFooter alignWithMargins="0">
    <oddFooter>&amp;C&amp;"Verdana,Regular"Гл. судья _________ /Филатова И.В./
Гл. секретарь _______ /Обидина Е.В./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V25"/>
  <sheetViews>
    <sheetView view="pageBreakPreview" zoomScale="90" zoomScaleSheetLayoutView="90" workbookViewId="0" topLeftCell="A7">
      <selection activeCell="E25" sqref="E25"/>
    </sheetView>
  </sheetViews>
  <sheetFormatPr defaultColWidth="9.140625" defaultRowHeight="15" outlineLevelRow="1" outlineLevelCol="1"/>
  <cols>
    <col min="1" max="1" width="4.00390625" style="69" customWidth="1"/>
    <col min="2" max="2" width="0" style="69" hidden="1" customWidth="1" outlineLevel="1"/>
    <col min="3" max="3" width="19.00390625" style="70" customWidth="1"/>
    <col min="4" max="4" width="0" style="70" hidden="1" customWidth="1" outlineLevel="1"/>
    <col min="5" max="5" width="4.57421875" style="71" customWidth="1"/>
    <col min="6" max="6" width="46.7109375" style="70" customWidth="1"/>
    <col min="7" max="7" width="0" style="70" hidden="1" customWidth="1" outlineLevel="1"/>
    <col min="8" max="8" width="17.8515625" style="70" customWidth="1"/>
    <col min="9" max="9" width="35.00390625" style="70" customWidth="1"/>
    <col min="10" max="10" width="7.421875" style="70" customWidth="1"/>
    <col min="11" max="11" width="9.140625" style="70" customWidth="1"/>
    <col min="12" max="12" width="7.421875" style="70" customWidth="1" outlineLevel="1"/>
    <col min="13" max="13" width="7.421875" style="0" customWidth="1" outlineLevel="1"/>
    <col min="14" max="14" width="6.8515625" style="0" customWidth="1"/>
    <col min="15" max="18" width="8.57421875" style="0" customWidth="1"/>
    <col min="19" max="240" width="9.00390625" style="70" customWidth="1"/>
    <col min="241" max="243" width="4.8515625" style="70" customWidth="1"/>
    <col min="244" max="245" width="8.140625" style="70" customWidth="1"/>
    <col min="246" max="246" width="4.57421875" style="70" customWidth="1"/>
    <col min="247" max="247" width="35.8515625" style="70" customWidth="1"/>
    <col min="248" max="249" width="0" style="70" hidden="1" customWidth="1"/>
    <col min="250" max="250" width="57.7109375" style="70" customWidth="1"/>
    <col min="251" max="252" width="0" style="70" hidden="1" customWidth="1"/>
    <col min="253" max="253" width="16.8515625" style="70" customWidth="1"/>
    <col min="254" max="16384" width="9.00390625" style="70" customWidth="1"/>
  </cols>
  <sheetData>
    <row r="1" spans="1:12" s="72" customFormat="1" ht="46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256" ht="46.5" customHeight="1">
      <c r="A2" s="73" t="s">
        <v>150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.75" customHeight="1">
      <c r="A3" s="75" t="s">
        <v>151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76" t="s">
        <v>152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 customHeight="1">
      <c r="A5" s="77" t="s">
        <v>288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2" ht="23.25" customHeight="1">
      <c r="A7" s="79" t="s">
        <v>4</v>
      </c>
      <c r="B7" s="80"/>
      <c r="C7" s="81"/>
      <c r="D7" s="81"/>
      <c r="E7" s="81"/>
      <c r="F7" s="81"/>
      <c r="G7" s="81"/>
      <c r="H7" s="82"/>
      <c r="K7" s="83" t="s">
        <v>154</v>
      </c>
      <c r="L7" s="84"/>
    </row>
    <row r="8" spans="1:14" ht="24" customHeight="1">
      <c r="A8" s="85" t="s">
        <v>22</v>
      </c>
      <c r="B8" s="86" t="s">
        <v>155</v>
      </c>
      <c r="C8" s="87" t="s">
        <v>7</v>
      </c>
      <c r="D8" s="87" t="s">
        <v>8</v>
      </c>
      <c r="E8" s="88" t="s">
        <v>9</v>
      </c>
      <c r="F8" s="87" t="s">
        <v>10</v>
      </c>
      <c r="G8" s="87" t="s">
        <v>8</v>
      </c>
      <c r="H8" s="87" t="s">
        <v>11</v>
      </c>
      <c r="I8" s="116" t="s">
        <v>12</v>
      </c>
      <c r="J8" s="117" t="s">
        <v>156</v>
      </c>
      <c r="K8" s="117"/>
      <c r="L8" s="117"/>
      <c r="M8" s="117"/>
      <c r="N8" s="118" t="s">
        <v>233</v>
      </c>
    </row>
    <row r="9" spans="1:14" ht="12.75" customHeight="1">
      <c r="A9" s="85"/>
      <c r="B9" s="86"/>
      <c r="C9" s="87"/>
      <c r="D9" s="87"/>
      <c r="E9" s="88"/>
      <c r="F9" s="87"/>
      <c r="G9" s="87"/>
      <c r="H9" s="87"/>
      <c r="I9" s="116"/>
      <c r="J9" s="119" t="s">
        <v>157</v>
      </c>
      <c r="K9" s="119"/>
      <c r="L9" s="120" t="s">
        <v>158</v>
      </c>
      <c r="M9" s="120"/>
      <c r="N9" s="118"/>
    </row>
    <row r="10" spans="1:14" ht="30.75" customHeight="1">
      <c r="A10" s="85"/>
      <c r="B10" s="86"/>
      <c r="C10" s="87"/>
      <c r="D10" s="87"/>
      <c r="E10" s="88"/>
      <c r="F10" s="87"/>
      <c r="G10" s="87"/>
      <c r="H10" s="87"/>
      <c r="I10" s="116"/>
      <c r="J10" s="121" t="s">
        <v>159</v>
      </c>
      <c r="K10" s="91" t="s">
        <v>160</v>
      </c>
      <c r="L10" s="91" t="s">
        <v>159</v>
      </c>
      <c r="M10" s="122" t="s">
        <v>160</v>
      </c>
      <c r="N10" s="118"/>
    </row>
    <row r="11" spans="1:14" ht="18.75" customHeight="1" outlineLevel="1">
      <c r="A11" s="93" t="s">
        <v>105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</row>
    <row r="12" spans="1:14" ht="47.25" customHeight="1" outlineLevel="1">
      <c r="A12" s="94">
        <v>1</v>
      </c>
      <c r="C12" s="28" t="s">
        <v>289</v>
      </c>
      <c r="D12" s="28">
        <v>0</v>
      </c>
      <c r="E12" s="95" t="s">
        <v>27</v>
      </c>
      <c r="F12" s="28" t="s">
        <v>290</v>
      </c>
      <c r="G12" s="28">
        <v>0</v>
      </c>
      <c r="H12" s="95" t="s">
        <v>223</v>
      </c>
      <c r="I12" s="95" t="s">
        <v>224</v>
      </c>
      <c r="J12" s="123">
        <f>'[1]свод       110'!Y21</f>
        <v>0</v>
      </c>
      <c r="K12" s="123">
        <f>'[1]свод       110'!W21</f>
        <v>62.65</v>
      </c>
      <c r="L12" s="124">
        <v>0</v>
      </c>
      <c r="M12" s="124">
        <v>32.99</v>
      </c>
      <c r="N12" s="125" t="s">
        <v>27</v>
      </c>
    </row>
    <row r="13" spans="1:14" ht="47.25" customHeight="1" outlineLevel="1">
      <c r="A13" s="94">
        <v>2</v>
      </c>
      <c r="C13" s="28" t="s">
        <v>291</v>
      </c>
      <c r="D13" s="28">
        <v>0</v>
      </c>
      <c r="E13" s="95" t="s">
        <v>33</v>
      </c>
      <c r="F13" s="28" t="s">
        <v>292</v>
      </c>
      <c r="G13" s="28">
        <v>13284</v>
      </c>
      <c r="H13" s="95" t="s">
        <v>293</v>
      </c>
      <c r="I13" s="95" t="s">
        <v>53</v>
      </c>
      <c r="J13" s="123">
        <v>0</v>
      </c>
      <c r="K13" s="123">
        <v>69.56</v>
      </c>
      <c r="L13" s="124">
        <v>4</v>
      </c>
      <c r="M13" s="124">
        <v>34.86</v>
      </c>
      <c r="N13" s="125" t="s">
        <v>27</v>
      </c>
    </row>
    <row r="14" spans="1:14" ht="47.25" customHeight="1" outlineLevel="1">
      <c r="A14" s="94">
        <v>3</v>
      </c>
      <c r="C14" s="28" t="s">
        <v>274</v>
      </c>
      <c r="D14" s="28">
        <v>0</v>
      </c>
      <c r="E14" s="95" t="s">
        <v>78</v>
      </c>
      <c r="F14" s="28" t="s">
        <v>275</v>
      </c>
      <c r="G14" s="28">
        <v>0</v>
      </c>
      <c r="H14" s="95" t="s">
        <v>223</v>
      </c>
      <c r="I14" s="95" t="s">
        <v>224</v>
      </c>
      <c r="J14" s="123">
        <v>4.5</v>
      </c>
      <c r="K14" s="123">
        <v>72.34</v>
      </c>
      <c r="L14" s="124"/>
      <c r="M14" s="124"/>
      <c r="N14" s="124"/>
    </row>
    <row r="15" spans="1:14" ht="47.25" customHeight="1" outlineLevel="1">
      <c r="A15" s="94">
        <v>4</v>
      </c>
      <c r="C15" s="28" t="s">
        <v>267</v>
      </c>
      <c r="D15" s="28" t="s">
        <v>268</v>
      </c>
      <c r="E15" s="95" t="s">
        <v>37</v>
      </c>
      <c r="F15" s="28" t="s">
        <v>276</v>
      </c>
      <c r="G15" s="28">
        <v>0</v>
      </c>
      <c r="H15" s="95" t="s">
        <v>185</v>
      </c>
      <c r="I15" s="95" t="s">
        <v>186</v>
      </c>
      <c r="J15" s="123">
        <v>8</v>
      </c>
      <c r="K15" s="123">
        <v>74.15</v>
      </c>
      <c r="L15" s="124"/>
      <c r="M15" s="124"/>
      <c r="N15" s="124"/>
    </row>
    <row r="16" spans="1:14" ht="47.25" customHeight="1" outlineLevel="1">
      <c r="A16" s="94">
        <v>5</v>
      </c>
      <c r="C16" s="28" t="s">
        <v>238</v>
      </c>
      <c r="D16" s="28" t="s">
        <v>239</v>
      </c>
      <c r="E16" s="95" t="s">
        <v>33</v>
      </c>
      <c r="F16" s="28" t="s">
        <v>265</v>
      </c>
      <c r="G16" s="28" t="s">
        <v>266</v>
      </c>
      <c r="H16" s="95" t="s">
        <v>223</v>
      </c>
      <c r="I16" s="95" t="s">
        <v>224</v>
      </c>
      <c r="J16" s="123">
        <v>12.5</v>
      </c>
      <c r="K16" s="123">
        <v>84.08</v>
      </c>
      <c r="L16" s="124"/>
      <c r="M16" s="124"/>
      <c r="N16" s="124"/>
    </row>
    <row r="17" spans="1:14" ht="47.25" customHeight="1" outlineLevel="1">
      <c r="A17" s="94">
        <v>6</v>
      </c>
      <c r="C17" s="28" t="s">
        <v>283</v>
      </c>
      <c r="D17" s="28">
        <v>0</v>
      </c>
      <c r="E17" s="95" t="s">
        <v>37</v>
      </c>
      <c r="F17" s="28" t="s">
        <v>284</v>
      </c>
      <c r="G17" s="28" t="s">
        <v>285</v>
      </c>
      <c r="H17" s="95" t="s">
        <v>286</v>
      </c>
      <c r="I17" s="95" t="s">
        <v>287</v>
      </c>
      <c r="J17" s="123">
        <v>15.25</v>
      </c>
      <c r="K17" s="123">
        <v>95.36</v>
      </c>
      <c r="L17" s="124"/>
      <c r="M17" s="124"/>
      <c r="N17" s="124"/>
    </row>
    <row r="18" spans="1:14" ht="47.25" customHeight="1" outlineLevel="1">
      <c r="A18" s="94">
        <v>7</v>
      </c>
      <c r="C18" s="28" t="s">
        <v>269</v>
      </c>
      <c r="D18" s="28" t="s">
        <v>270</v>
      </c>
      <c r="E18" s="95" t="s">
        <v>27</v>
      </c>
      <c r="F18" s="28" t="s">
        <v>271</v>
      </c>
      <c r="G18" s="28">
        <v>0</v>
      </c>
      <c r="H18" s="95" t="s">
        <v>272</v>
      </c>
      <c r="I18" s="95" t="s">
        <v>242</v>
      </c>
      <c r="J18" s="123">
        <v>22.5</v>
      </c>
      <c r="K18" s="123">
        <v>108.12</v>
      </c>
      <c r="L18" s="124"/>
      <c r="M18" s="124"/>
      <c r="N18" s="124"/>
    </row>
    <row r="19" spans="1:14" ht="47.25" customHeight="1" outlineLevel="1">
      <c r="A19" s="94"/>
      <c r="C19" s="28" t="s">
        <v>238</v>
      </c>
      <c r="D19" s="28" t="s">
        <v>239</v>
      </c>
      <c r="E19" s="95" t="s">
        <v>33</v>
      </c>
      <c r="F19" s="28" t="s">
        <v>294</v>
      </c>
      <c r="G19" s="28" t="s">
        <v>295</v>
      </c>
      <c r="H19" s="95" t="s">
        <v>223</v>
      </c>
      <c r="I19" s="95" t="s">
        <v>224</v>
      </c>
      <c r="J19" s="123" t="s">
        <v>231</v>
      </c>
      <c r="K19" s="123"/>
      <c r="L19" s="124"/>
      <c r="M19" s="124"/>
      <c r="N19" s="124"/>
    </row>
    <row r="20" spans="1:14" ht="19.5" customHeight="1" outlineLevel="1">
      <c r="A20" s="109" t="s">
        <v>296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</row>
    <row r="21" spans="1:14" ht="46.5" customHeight="1">
      <c r="A21" s="101">
        <v>1</v>
      </c>
      <c r="B21" s="94"/>
      <c r="C21" s="28" t="s">
        <v>297</v>
      </c>
      <c r="D21" s="28">
        <v>0</v>
      </c>
      <c r="E21" s="95" t="s">
        <v>37</v>
      </c>
      <c r="F21" s="28" t="s">
        <v>298</v>
      </c>
      <c r="G21" s="28">
        <v>0</v>
      </c>
      <c r="H21" s="95" t="s">
        <v>185</v>
      </c>
      <c r="I21" s="95" t="s">
        <v>186</v>
      </c>
      <c r="J21" s="123">
        <f>'[1]свод       110'!Y26</f>
        <v>3</v>
      </c>
      <c r="K21" s="123">
        <f>'[1]свод       110'!W26</f>
        <v>69.23</v>
      </c>
      <c r="L21" s="124"/>
      <c r="M21" s="124"/>
      <c r="N21" s="125" t="s">
        <v>37</v>
      </c>
    </row>
    <row r="22" spans="1:14" ht="46.5" customHeight="1">
      <c r="A22" s="101">
        <v>2</v>
      </c>
      <c r="B22" s="105"/>
      <c r="C22" s="28" t="s">
        <v>260</v>
      </c>
      <c r="D22" s="28" t="s">
        <v>261</v>
      </c>
      <c r="E22" s="95" t="s">
        <v>27</v>
      </c>
      <c r="F22" s="28" t="s">
        <v>262</v>
      </c>
      <c r="G22" s="28" t="s">
        <v>263</v>
      </c>
      <c r="H22" s="95" t="s">
        <v>257</v>
      </c>
      <c r="I22" s="95" t="s">
        <v>258</v>
      </c>
      <c r="J22" s="123">
        <v>4</v>
      </c>
      <c r="K22" s="127">
        <v>60.26</v>
      </c>
      <c r="L22" s="124"/>
      <c r="M22" s="124"/>
      <c r="N22" s="125" t="s">
        <v>37</v>
      </c>
    </row>
    <row r="23" spans="1:14" ht="46.5" customHeight="1">
      <c r="A23" s="101">
        <v>3</v>
      </c>
      <c r="B23" s="105"/>
      <c r="C23" s="28" t="s">
        <v>260</v>
      </c>
      <c r="D23" s="28" t="s">
        <v>261</v>
      </c>
      <c r="E23" s="95" t="s">
        <v>27</v>
      </c>
      <c r="F23" s="28" t="s">
        <v>299</v>
      </c>
      <c r="G23" s="28" t="s">
        <v>300</v>
      </c>
      <c r="H23" s="95" t="s">
        <v>257</v>
      </c>
      <c r="I23" s="95" t="s">
        <v>258</v>
      </c>
      <c r="J23" s="123">
        <v>4</v>
      </c>
      <c r="K23" s="123">
        <v>63.3</v>
      </c>
      <c r="L23" s="124"/>
      <c r="M23" s="124"/>
      <c r="N23" s="125" t="s">
        <v>37</v>
      </c>
    </row>
    <row r="24" spans="1:14" ht="46.5" customHeight="1">
      <c r="A24" s="101">
        <v>4</v>
      </c>
      <c r="B24" s="94"/>
      <c r="C24" s="28" t="s">
        <v>301</v>
      </c>
      <c r="D24" s="28" t="s">
        <v>302</v>
      </c>
      <c r="E24" s="95" t="s">
        <v>78</v>
      </c>
      <c r="F24" s="28" t="s">
        <v>303</v>
      </c>
      <c r="G24" s="28">
        <v>0</v>
      </c>
      <c r="H24" s="95" t="s">
        <v>216</v>
      </c>
      <c r="I24" s="95" t="s">
        <v>104</v>
      </c>
      <c r="J24" s="123">
        <v>10.25</v>
      </c>
      <c r="K24" s="123">
        <v>83.33</v>
      </c>
      <c r="L24" s="124"/>
      <c r="M24" s="124"/>
      <c r="N24" s="124"/>
    </row>
    <row r="25" spans="1:14" ht="46.5" customHeight="1">
      <c r="A25" s="101"/>
      <c r="B25" s="94"/>
      <c r="C25" s="28" t="s">
        <v>179</v>
      </c>
      <c r="D25" s="28" t="s">
        <v>101</v>
      </c>
      <c r="E25" s="95" t="s">
        <v>27</v>
      </c>
      <c r="F25" s="28" t="s">
        <v>304</v>
      </c>
      <c r="G25" s="28" t="s">
        <v>305</v>
      </c>
      <c r="H25" s="95" t="s">
        <v>306</v>
      </c>
      <c r="I25" s="95" t="s">
        <v>104</v>
      </c>
      <c r="J25" s="123" t="s">
        <v>231</v>
      </c>
      <c r="K25" s="99"/>
      <c r="L25" s="124"/>
      <c r="M25" s="124"/>
      <c r="N25" s="124"/>
    </row>
  </sheetData>
  <sheetProtection selectLockedCells="1" selectUnlockedCells="1"/>
  <mergeCells count="20">
    <mergeCell ref="A1:L1"/>
    <mergeCell ref="A2:K2"/>
    <mergeCell ref="A3:L3"/>
    <mergeCell ref="A4:L4"/>
    <mergeCell ref="A5:L5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M8"/>
    <mergeCell ref="N8:N10"/>
    <mergeCell ref="J9:K9"/>
    <mergeCell ref="L9:M9"/>
    <mergeCell ref="A11:N11"/>
    <mergeCell ref="A20:N20"/>
  </mergeCells>
  <conditionalFormatting sqref="B21:B25 A12:A19"/>
  <conditionalFormatting sqref="B21:B25 A12:A19"/>
  <printOptions horizontalCentered="1"/>
  <pageMargins left="0" right="0" top="0" bottom="0" header="0.5118055555555555" footer="3.1493055555555554"/>
  <pageSetup fitToHeight="1" fitToWidth="1" horizontalDpi="300" verticalDpi="300" orientation="portrait" paperSize="9"/>
  <headerFooter alignWithMargins="0">
    <oddFooter>&amp;C&amp;"Verdana,Regular"Гл. судья _________ /Филатова И.В./
Гл. секретарь _______ /Обидина Е.В./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V18"/>
  <sheetViews>
    <sheetView view="pageBreakPreview" zoomScale="90" zoomScaleSheetLayoutView="90" workbookViewId="0" topLeftCell="A1">
      <selection activeCell="P10" sqref="P10"/>
    </sheetView>
  </sheetViews>
  <sheetFormatPr defaultColWidth="9.140625" defaultRowHeight="15" outlineLevelRow="1" outlineLevelCol="1"/>
  <cols>
    <col min="1" max="1" width="4.00390625" style="69" customWidth="1"/>
    <col min="2" max="2" width="0" style="69" hidden="1" customWidth="1" outlineLevel="1"/>
    <col min="3" max="3" width="19.00390625" style="70" customWidth="1"/>
    <col min="4" max="4" width="0" style="70" hidden="1" customWidth="1" outlineLevel="1"/>
    <col min="5" max="5" width="4.57421875" style="71" customWidth="1"/>
    <col min="6" max="6" width="46.7109375" style="70" customWidth="1"/>
    <col min="7" max="7" width="0" style="70" hidden="1" customWidth="1" outlineLevel="1"/>
    <col min="8" max="8" width="17.8515625" style="70" customWidth="1"/>
    <col min="9" max="9" width="35.00390625" style="70" customWidth="1"/>
    <col min="10" max="10" width="7.421875" style="70" customWidth="1"/>
    <col min="11" max="11" width="9.140625" style="70" customWidth="1"/>
    <col min="12" max="12" width="0" style="70" hidden="1" customWidth="1" outlineLevel="1"/>
    <col min="13" max="13" width="0" style="0" hidden="1" customWidth="1" outlineLevel="1"/>
    <col min="14" max="14" width="6.8515625" style="0" customWidth="1"/>
    <col min="15" max="18" width="8.57421875" style="0" customWidth="1"/>
    <col min="19" max="240" width="9.00390625" style="70" customWidth="1"/>
    <col min="241" max="243" width="4.8515625" style="70" customWidth="1"/>
    <col min="244" max="245" width="8.140625" style="70" customWidth="1"/>
    <col min="246" max="246" width="4.57421875" style="70" customWidth="1"/>
    <col min="247" max="247" width="35.8515625" style="70" customWidth="1"/>
    <col min="248" max="249" width="0" style="70" hidden="1" customWidth="1"/>
    <col min="250" max="250" width="57.7109375" style="70" customWidth="1"/>
    <col min="251" max="252" width="0" style="70" hidden="1" customWidth="1"/>
    <col min="253" max="253" width="16.8515625" style="70" customWidth="1"/>
    <col min="254" max="16384" width="9.00390625" style="70" customWidth="1"/>
  </cols>
  <sheetData>
    <row r="1" spans="1:12" s="72" customFormat="1" ht="46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256" ht="46.5" customHeight="1">
      <c r="A2" s="73" t="s">
        <v>150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.75" customHeight="1">
      <c r="A3" s="75" t="s">
        <v>151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76" t="s">
        <v>152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 customHeight="1">
      <c r="A5" s="77" t="s">
        <v>307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2" ht="23.25" customHeight="1">
      <c r="A7" s="79" t="s">
        <v>4</v>
      </c>
      <c r="B7" s="80"/>
      <c r="C7" s="81"/>
      <c r="D7" s="81"/>
      <c r="E7" s="81"/>
      <c r="F7" s="81"/>
      <c r="G7" s="81"/>
      <c r="H7" s="82"/>
      <c r="K7" s="83" t="s">
        <v>154</v>
      </c>
      <c r="L7" s="84"/>
    </row>
    <row r="8" spans="1:14" ht="24" customHeight="1">
      <c r="A8" s="85" t="s">
        <v>22</v>
      </c>
      <c r="B8" s="86" t="s">
        <v>155</v>
      </c>
      <c r="C8" s="87" t="s">
        <v>7</v>
      </c>
      <c r="D8" s="87" t="s">
        <v>8</v>
      </c>
      <c r="E8" s="88" t="s">
        <v>9</v>
      </c>
      <c r="F8" s="87" t="s">
        <v>10</v>
      </c>
      <c r="G8" s="87" t="s">
        <v>8</v>
      </c>
      <c r="H8" s="87" t="s">
        <v>11</v>
      </c>
      <c r="I8" s="116" t="s">
        <v>12</v>
      </c>
      <c r="J8" s="128" t="s">
        <v>156</v>
      </c>
      <c r="K8" s="128"/>
      <c r="L8" s="128"/>
      <c r="M8" s="128"/>
      <c r="N8" s="129" t="s">
        <v>233</v>
      </c>
    </row>
    <row r="9" spans="1:14" ht="12.75" customHeight="1">
      <c r="A9" s="85"/>
      <c r="B9" s="86"/>
      <c r="C9" s="87"/>
      <c r="D9" s="87"/>
      <c r="E9" s="88"/>
      <c r="F9" s="87"/>
      <c r="G9" s="87"/>
      <c r="H9" s="87"/>
      <c r="I9" s="116"/>
      <c r="J9" s="130" t="s">
        <v>157</v>
      </c>
      <c r="K9" s="130"/>
      <c r="L9" s="131" t="s">
        <v>158</v>
      </c>
      <c r="M9" s="131"/>
      <c r="N9" s="129"/>
    </row>
    <row r="10" spans="1:14" ht="30.75" customHeight="1">
      <c r="A10" s="85"/>
      <c r="B10" s="86"/>
      <c r="C10" s="87"/>
      <c r="D10" s="87"/>
      <c r="E10" s="88"/>
      <c r="F10" s="87"/>
      <c r="G10" s="87"/>
      <c r="H10" s="87"/>
      <c r="I10" s="116"/>
      <c r="J10" s="128" t="s">
        <v>159</v>
      </c>
      <c r="K10" s="128" t="s">
        <v>160</v>
      </c>
      <c r="L10" s="128" t="s">
        <v>159</v>
      </c>
      <c r="M10" s="132" t="s">
        <v>160</v>
      </c>
      <c r="N10" s="129"/>
    </row>
    <row r="11" spans="1:14" ht="18.75" customHeight="1" outlineLevel="1">
      <c r="A11" s="93" t="s">
        <v>105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</row>
    <row r="12" spans="1:14" ht="47.25" customHeight="1" outlineLevel="1">
      <c r="A12" s="94">
        <v>1</v>
      </c>
      <c r="C12" s="65" t="s">
        <v>289</v>
      </c>
      <c r="D12" s="133"/>
      <c r="E12" s="30" t="s">
        <v>27</v>
      </c>
      <c r="F12" s="31" t="s">
        <v>290</v>
      </c>
      <c r="G12" s="17"/>
      <c r="H12" s="58" t="s">
        <v>223</v>
      </c>
      <c r="I12" s="33" t="s">
        <v>224</v>
      </c>
      <c r="J12" s="123">
        <v>0</v>
      </c>
      <c r="K12" s="123">
        <v>54.71</v>
      </c>
      <c r="L12" s="124"/>
      <c r="M12" s="124"/>
      <c r="N12" s="125" t="s">
        <v>27</v>
      </c>
    </row>
    <row r="13" spans="1:14" ht="47.25" customHeight="1" outlineLevel="1">
      <c r="A13" s="94">
        <v>2</v>
      </c>
      <c r="C13" s="65" t="s">
        <v>179</v>
      </c>
      <c r="D13" s="133" t="s">
        <v>101</v>
      </c>
      <c r="E13" s="30" t="s">
        <v>27</v>
      </c>
      <c r="F13" s="31" t="s">
        <v>304</v>
      </c>
      <c r="G13" s="17" t="s">
        <v>305</v>
      </c>
      <c r="H13" s="58" t="s">
        <v>306</v>
      </c>
      <c r="I13" s="33" t="s">
        <v>104</v>
      </c>
      <c r="J13" s="123">
        <v>4</v>
      </c>
      <c r="K13" s="123">
        <v>55.7</v>
      </c>
      <c r="L13" s="124"/>
      <c r="M13" s="124"/>
      <c r="N13" s="124"/>
    </row>
    <row r="14" spans="1:14" ht="47.25" customHeight="1" outlineLevel="1">
      <c r="A14" s="94">
        <v>3</v>
      </c>
      <c r="C14" s="65" t="s">
        <v>297</v>
      </c>
      <c r="D14" s="133"/>
      <c r="E14" s="30" t="s">
        <v>37</v>
      </c>
      <c r="F14" s="31" t="s">
        <v>298</v>
      </c>
      <c r="G14" s="17"/>
      <c r="H14" s="58" t="s">
        <v>185</v>
      </c>
      <c r="I14" s="30" t="s">
        <v>186</v>
      </c>
      <c r="J14" s="123">
        <v>16</v>
      </c>
      <c r="K14" s="123">
        <v>55.21</v>
      </c>
      <c r="L14" s="124"/>
      <c r="M14" s="124"/>
      <c r="N14" s="124"/>
    </row>
    <row r="15" spans="1:14" ht="47.25" customHeight="1" outlineLevel="1">
      <c r="A15" s="94">
        <v>4</v>
      </c>
      <c r="C15" s="65" t="s">
        <v>278</v>
      </c>
      <c r="D15" s="133" t="s">
        <v>279</v>
      </c>
      <c r="E15" s="30" t="s">
        <v>33</v>
      </c>
      <c r="F15" s="31" t="s">
        <v>280</v>
      </c>
      <c r="G15" s="17"/>
      <c r="H15" s="58" t="s">
        <v>281</v>
      </c>
      <c r="I15" s="30" t="s">
        <v>282</v>
      </c>
      <c r="J15" s="123">
        <v>16.75</v>
      </c>
      <c r="K15" s="123">
        <v>73.34</v>
      </c>
      <c r="L15" s="124"/>
      <c r="M15" s="124"/>
      <c r="N15" s="124"/>
    </row>
    <row r="16" spans="1:14" ht="47.25" customHeight="1" outlineLevel="1">
      <c r="A16" s="94">
        <v>5</v>
      </c>
      <c r="C16" s="65" t="s">
        <v>273</v>
      </c>
      <c r="D16" s="133" t="s">
        <v>308</v>
      </c>
      <c r="E16" s="30" t="s">
        <v>81</v>
      </c>
      <c r="F16" s="31" t="s">
        <v>299</v>
      </c>
      <c r="G16" s="17" t="s">
        <v>300</v>
      </c>
      <c r="H16" s="58" t="s">
        <v>257</v>
      </c>
      <c r="I16" s="33" t="s">
        <v>258</v>
      </c>
      <c r="J16" s="123">
        <v>17.25</v>
      </c>
      <c r="K16" s="123">
        <v>83.86</v>
      </c>
      <c r="L16" s="124"/>
      <c r="M16" s="124"/>
      <c r="N16" s="124"/>
    </row>
    <row r="17" spans="1:14" ht="47.25" customHeight="1" outlineLevel="1">
      <c r="A17" s="94">
        <v>6</v>
      </c>
      <c r="C17" s="65" t="s">
        <v>301</v>
      </c>
      <c r="D17" s="133" t="s">
        <v>302</v>
      </c>
      <c r="E17" s="30" t="s">
        <v>78</v>
      </c>
      <c r="F17" s="31" t="s">
        <v>303</v>
      </c>
      <c r="G17" s="17"/>
      <c r="H17" s="58" t="s">
        <v>216</v>
      </c>
      <c r="I17" s="30" t="s">
        <v>104</v>
      </c>
      <c r="J17" s="123">
        <v>17.5</v>
      </c>
      <c r="K17" s="123">
        <v>84.53</v>
      </c>
      <c r="L17" s="124"/>
      <c r="M17" s="124"/>
      <c r="N17" s="61"/>
    </row>
    <row r="18" spans="1:14" ht="47.25" customHeight="1" outlineLevel="1">
      <c r="A18" s="94"/>
      <c r="C18" s="65" t="s">
        <v>238</v>
      </c>
      <c r="D18" s="133" t="s">
        <v>239</v>
      </c>
      <c r="E18" s="30" t="s">
        <v>33</v>
      </c>
      <c r="F18" s="31" t="s">
        <v>294</v>
      </c>
      <c r="G18" s="17" t="s">
        <v>295</v>
      </c>
      <c r="H18" s="58" t="s">
        <v>223</v>
      </c>
      <c r="I18" s="33" t="s">
        <v>224</v>
      </c>
      <c r="J18" s="123" t="s">
        <v>309</v>
      </c>
      <c r="K18" s="123"/>
      <c r="L18" s="124"/>
      <c r="M18" s="124"/>
      <c r="N18" s="125"/>
    </row>
  </sheetData>
  <sheetProtection selectLockedCells="1" selectUnlockedCells="1"/>
  <mergeCells count="19">
    <mergeCell ref="A1:L1"/>
    <mergeCell ref="A2:K2"/>
    <mergeCell ref="A3:L3"/>
    <mergeCell ref="A4:L4"/>
    <mergeCell ref="A5:L5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K8"/>
    <mergeCell ref="N8:N10"/>
    <mergeCell ref="J9:K9"/>
    <mergeCell ref="L9:M9"/>
    <mergeCell ref="A11:N11"/>
  </mergeCells>
  <conditionalFormatting sqref="A12:A18"/>
  <conditionalFormatting sqref="A12:A18"/>
  <printOptions horizontalCentered="1"/>
  <pageMargins left="0" right="0" top="0" bottom="0" header="0.5118055555555555" footer="3.1493055555555554"/>
  <pageSetup fitToHeight="1" fitToWidth="1" horizontalDpi="300" verticalDpi="300" orientation="portrait" paperSize="9"/>
  <headerFooter alignWithMargins="0">
    <oddFooter>&amp;C&amp;"Verdana,Regular"Гл. судья _________ /Филатова И.В./
Гл. секретарь _______ /Обидина Е.В./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Филатова Ирина Васильевна</dc:creator>
  <cp:keywords/>
  <dc:description/>
  <cp:lastModifiedBy>Филатова Ирина Васильевна</cp:lastModifiedBy>
  <cp:lastPrinted>2016-08-15T07:59:20Z</cp:lastPrinted>
  <dcterms:created xsi:type="dcterms:W3CDTF">2016-08-15T05:29:07Z</dcterms:created>
  <dcterms:modified xsi:type="dcterms:W3CDTF">2016-08-15T08:02:53Z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РТ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