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12" activeTab="0"/>
  </bookViews>
  <sheets>
    <sheet name="ППЮ" sheetId="1" r:id="rId1"/>
    <sheet name="ШРКП" sheetId="2" r:id="rId2"/>
    <sheet name="посадка" sheetId="3" r:id="rId3"/>
    <sheet name="ДЕТИ" sheetId="4" r:id="rId4"/>
    <sheet name="ДЕТИ-люб" sheetId="5" r:id="rId5"/>
  </sheets>
  <definedNames/>
  <calcPr fullCalcOnLoad="1"/>
</workbook>
</file>

<file path=xl/sharedStrings.xml><?xml version="1.0" encoding="utf-8"?>
<sst xmlns="http://schemas.openxmlformats.org/spreadsheetml/2006/main" count="300" uniqueCount="174">
  <si>
    <t>СТЕПАНОВА Валенитина 1990</t>
  </si>
  <si>
    <t>СВЯТОЙ ПЕТР-11</t>
  </si>
  <si>
    <t xml:space="preserve">ПРОЗОРОВА Екатерина </t>
  </si>
  <si>
    <t>БЭТМЕН</t>
  </si>
  <si>
    <t>ХЕППИ ВИКТОРИ</t>
  </si>
  <si>
    <t>ПРОНИНА        Полина 2009</t>
  </si>
  <si>
    <t>ГРАФ</t>
  </si>
  <si>
    <t>ЦВЕТКОВА Анастасия,2002</t>
  </si>
  <si>
    <t>РОБЕРТА-11</t>
  </si>
  <si>
    <t>КАЛЮКИНА Надежда</t>
  </si>
  <si>
    <t>ХОРХЕ</t>
  </si>
  <si>
    <t>МАРИЧЕВА Татьяна</t>
  </si>
  <si>
    <t>ПОЗНАНЬ-09</t>
  </si>
  <si>
    <t>СМОЛЬЯНИНОВА Елизавета</t>
  </si>
  <si>
    <t>ЕЛИСЕЕВА Светлана</t>
  </si>
  <si>
    <t>ФОРМАТ-09</t>
  </si>
  <si>
    <t>КОРОЛЬ Елизавета</t>
  </si>
  <si>
    <t>ВАРГАС-14</t>
  </si>
  <si>
    <t>СЕРГЕЕВА       Мария</t>
  </si>
  <si>
    <t>РУДЕНКОВА Екатерина</t>
  </si>
  <si>
    <t>БОННА МАЙЯ</t>
  </si>
  <si>
    <t>ОДИССЕЙ</t>
  </si>
  <si>
    <t>КЛЕНИНА Александра</t>
  </si>
  <si>
    <t>ГВЕЛЬС-07</t>
  </si>
  <si>
    <t>ТАРАСЕНКОВА Алена,2006</t>
  </si>
  <si>
    <t>БЕССАРАБ-07</t>
  </si>
  <si>
    <t>ПУЧКОВА Виктория,2007</t>
  </si>
  <si>
    <t>САНТ ЛУИС</t>
  </si>
  <si>
    <t>ТОРОХОВА Елизавета</t>
  </si>
  <si>
    <t>ФЕНХЕЛЬ-09</t>
  </si>
  <si>
    <t>КРАКОВКАЯ Дарья</t>
  </si>
  <si>
    <t>СИМВОЛ</t>
  </si>
  <si>
    <t>ШЕВЧУК Дарья</t>
  </si>
  <si>
    <t>ПЕРЦОВКА-03</t>
  </si>
  <si>
    <t>ПЕНИН Александр,2014</t>
  </si>
  <si>
    <t>КРИСТЛ ЭНЖЛ</t>
  </si>
  <si>
    <t>САРАПУЛОВА Екатерина</t>
  </si>
  <si>
    <t>РЕГРАНД</t>
  </si>
  <si>
    <t>АНТИПЕНКО Юлия,2003</t>
  </si>
  <si>
    <t>БАРХАТ-14</t>
  </si>
  <si>
    <t>ПАНОВА Алина,1999</t>
  </si>
  <si>
    <t>ГОЛД СТОРИ-10</t>
  </si>
  <si>
    <t>ГОРЛАЧ Екатерина,2007</t>
  </si>
  <si>
    <t>ЧАРОВНИК-13</t>
  </si>
  <si>
    <t>БЛЕДНЫХ София,2014</t>
  </si>
  <si>
    <t>ГЕРЦОГ</t>
  </si>
  <si>
    <t>ДЕНЕВА Анастасия,2008</t>
  </si>
  <si>
    <t>ЛАМБАДА-11</t>
  </si>
  <si>
    <t>ТОРЕАДОР ФОН БАС-16</t>
  </si>
  <si>
    <t>Тест посадка</t>
  </si>
  <si>
    <t>НЕЖНОСТЬ-09</t>
  </si>
  <si>
    <t>ЛЕНЬШИНА Полина,1997</t>
  </si>
  <si>
    <t>МИЛКИ ВЕЙ-09</t>
  </si>
  <si>
    <t>ИСАЧКИНА Регина</t>
  </si>
  <si>
    <t>ФИРКА-09</t>
  </si>
  <si>
    <t>ДОНСКАЯ Александра</t>
  </si>
  <si>
    <t>БРУНО-03</t>
  </si>
  <si>
    <t>БУЛАНОВА Вера,2001</t>
  </si>
  <si>
    <t>КОМАНДОР-10</t>
  </si>
  <si>
    <t>МАЛОФЕЕВ     Вадим 2001</t>
  </si>
  <si>
    <t>ПОДВИГ-11</t>
  </si>
  <si>
    <t>Предварительный приз А. Дети</t>
  </si>
  <si>
    <t>ПЕНИНА Светлана,1990</t>
  </si>
  <si>
    <t>ВИНД ВАЛЕРИ</t>
  </si>
  <si>
    <t>АНДРИАНОВА Екатерина</t>
  </si>
  <si>
    <t>ШЕДЕВР</t>
  </si>
  <si>
    <t>ШУСТОВА Екатерина</t>
  </si>
  <si>
    <t>АРТУР пони</t>
  </si>
  <si>
    <t>РАДЕМОНОВА Вероника,2009</t>
  </si>
  <si>
    <t>ШУСТОВА Анастасия</t>
  </si>
  <si>
    <t>КЛИМЕНТОВА Елизавета</t>
  </si>
  <si>
    <t>АВЕРЬЯНОВА Ксения,2005</t>
  </si>
  <si>
    <t>ЛУЧ</t>
  </si>
  <si>
    <t>МАКАРШИНА Валерия,2011</t>
  </si>
  <si>
    <t>ХОЛЛИ ДОЛЛИ-07</t>
  </si>
  <si>
    <t>ШЕРИДАС-13</t>
  </si>
  <si>
    <t>ЛЕОНОВА Мария,2009</t>
  </si>
  <si>
    <t>ФАРЛЕНКОВ Вадим</t>
  </si>
  <si>
    <t>ЧИБИС-08</t>
  </si>
  <si>
    <t>САМАРСКАЯ Алена,2007</t>
  </si>
  <si>
    <t>ТОКАРЕВА Милена,2007</t>
  </si>
  <si>
    <t>АНУФРИЕВА Виктория,2001</t>
  </si>
  <si>
    <t>НЕЖНОСТЬ-08</t>
  </si>
  <si>
    <t>КЛИМАНОВА Анастасия,2003</t>
  </si>
  <si>
    <t>БУЛЬБА Сергей</t>
  </si>
  <si>
    <t>БИСКВИТ-12</t>
  </si>
  <si>
    <t>ГУНИЧЕВА Ирина</t>
  </si>
  <si>
    <t>АНИЛИН-07</t>
  </si>
  <si>
    <t>ГРЕЙ ЭВЕР</t>
  </si>
  <si>
    <t>МАКАРОВА Ирина,1980</t>
  </si>
  <si>
    <t>КХОРСТ-06</t>
  </si>
  <si>
    <t>РЕПРИЗ-18</t>
  </si>
  <si>
    <t>АРТУР</t>
  </si>
  <si>
    <t>ФРЕЗИЯ-04</t>
  </si>
  <si>
    <t>КЛИМЕНКО Анна,1998</t>
  </si>
  <si>
    <t>ГЕРАНЬ-09</t>
  </si>
  <si>
    <t>АЛЬКАТРАЦ-15</t>
  </si>
  <si>
    <t>ШАЛЫГИНА Наталья</t>
  </si>
  <si>
    <t>БОУКЕ-12</t>
  </si>
  <si>
    <t>МИШУРИНСКАЯ Ксения,2003</t>
  </si>
  <si>
    <t>ГОРДАНА-15</t>
  </si>
  <si>
    <t>КУМИНА Лидия,1988</t>
  </si>
  <si>
    <t>ДЖИМ БИМ-19</t>
  </si>
  <si>
    <t>ДРАМБУИ-МОНТЕГО-08</t>
  </si>
  <si>
    <t>КСК "Русский Алмаз"</t>
  </si>
  <si>
    <t>Главный судья</t>
  </si>
  <si>
    <t>Главный секретарь</t>
  </si>
  <si>
    <t>Технические результаты</t>
  </si>
  <si>
    <t>Предварительный приз - Юноши</t>
  </si>
  <si>
    <t xml:space="preserve">Судьи: </t>
  </si>
  <si>
    <t>Место</t>
  </si>
  <si>
    <t>Зачет</t>
  </si>
  <si>
    <r>
      <t xml:space="preserve">Фамилия, </t>
    </r>
    <r>
      <rPr>
        <sz val="11"/>
        <rFont val="Bookman Old Style"/>
        <family val="1"/>
      </rPr>
      <t>Имя всадника</t>
    </r>
  </si>
  <si>
    <r>
      <t>Кличка лошади, г.р.,</t>
    </r>
    <r>
      <rPr>
        <sz val="11"/>
        <rFont val="Bookman Old Style"/>
        <family val="1"/>
      </rPr>
      <t xml:space="preserve"> масть, пол, порода, отец, место рождения</t>
    </r>
  </si>
  <si>
    <t>Команда</t>
  </si>
  <si>
    <t>С</t>
  </si>
  <si>
    <t>В</t>
  </si>
  <si>
    <t>Ошибки</t>
  </si>
  <si>
    <t>Тех.ошибки</t>
  </si>
  <si>
    <t>Баллы</t>
  </si>
  <si>
    <t>Всего %</t>
  </si>
  <si>
    <t>Вып. норм</t>
  </si>
  <si>
    <t>%</t>
  </si>
  <si>
    <t>30 июля 2023г</t>
  </si>
  <si>
    <t>КУБОК КСК "РУССКИЙ АЛМАЗ", 7 этап</t>
  </si>
  <si>
    <t>Е</t>
  </si>
  <si>
    <t>М</t>
  </si>
  <si>
    <t>Техника</t>
  </si>
  <si>
    <t>Оценка за качество</t>
  </si>
  <si>
    <t>Ошибки в схеме</t>
  </si>
  <si>
    <t>Прочие ошибки</t>
  </si>
  <si>
    <t>Всего баллов</t>
  </si>
  <si>
    <t>Средний %</t>
  </si>
  <si>
    <t xml:space="preserve"> Баллы</t>
  </si>
  <si>
    <t>Посадка</t>
  </si>
  <si>
    <t>Средства управления</t>
  </si>
  <si>
    <t>Точность</t>
  </si>
  <si>
    <t>Общее впечатление</t>
  </si>
  <si>
    <t>ПОЛЯНСКАЯ Алина</t>
  </si>
  <si>
    <t>КОМАНДНЫЙ ПРИЗ ЮНОШИ</t>
  </si>
  <si>
    <t>ЗАЧЕТ ДЛЯ ЛЮБИТЕЛЕЙ</t>
  </si>
  <si>
    <t>ЗАЧЕТ ДЛЯ ЮНОШЕЙ</t>
  </si>
  <si>
    <t>Е.В. Путилина (ВК) Москва</t>
  </si>
  <si>
    <t>Е.С. Соколова (ВК) Нижегородская область</t>
  </si>
  <si>
    <t>ТЕСТ ДЛЯ НАЧИНАЮЩИХ</t>
  </si>
  <si>
    <t>ТЕСТ ШАГ - РЫСЬ</t>
  </si>
  <si>
    <t>СРЕДНИЙ ПРИЗ №1</t>
  </si>
  <si>
    <t>СОШЛА</t>
  </si>
  <si>
    <r>
      <t xml:space="preserve">Е-Путилина Е., ВК (Москва)
</t>
    </r>
    <r>
      <rPr>
        <b/>
        <sz val="12"/>
        <color indexed="8"/>
        <rFont val="Bookman Old Style"/>
        <family val="1"/>
      </rPr>
      <t>С-Сходцева А., 1К (Москва)</t>
    </r>
    <r>
      <rPr>
        <sz val="12"/>
        <color indexed="8"/>
        <rFont val="Bookman Old Style"/>
        <family val="1"/>
      </rPr>
      <t xml:space="preserve">
М-Погалова И., ВК (Московская обл.)
</t>
    </r>
  </si>
  <si>
    <r>
      <t xml:space="preserve">Е-Путилина Е., ВК (Москва)
</t>
    </r>
    <r>
      <rPr>
        <b/>
        <sz val="12"/>
        <color indexed="8"/>
        <rFont val="Bookman Old Style"/>
        <family val="1"/>
      </rPr>
      <t>С-Сходцева А., 1К (Москва)</t>
    </r>
    <r>
      <rPr>
        <sz val="12"/>
        <color indexed="8"/>
        <rFont val="Bookman Old Style"/>
        <family val="1"/>
      </rPr>
      <t xml:space="preserve">
М-Погалова И., ВК (Московская обл.)</t>
    </r>
  </si>
  <si>
    <t>шаг голова</t>
  </si>
  <si>
    <t>шаг руки</t>
  </si>
  <si>
    <t xml:space="preserve">шаг ноги </t>
  </si>
  <si>
    <t>шаг корпус</t>
  </si>
  <si>
    <t>рысь голова</t>
  </si>
  <si>
    <t>рысь руки</t>
  </si>
  <si>
    <t xml:space="preserve">рысь ноги </t>
  </si>
  <si>
    <t>рысь корпус</t>
  </si>
  <si>
    <t>поворот направо/
налево</t>
  </si>
  <si>
    <t>остановка с шага</t>
  </si>
  <si>
    <t>приветствие</t>
  </si>
  <si>
    <t>внешний вид</t>
  </si>
  <si>
    <t>ЕСИПЕНКО Ева, 2014</t>
  </si>
  <si>
    <t>ИЗОТОВА Полина, 2015</t>
  </si>
  <si>
    <t>БОЛЬШОЙ ПРИЗ</t>
  </si>
  <si>
    <t>МАЛЫЙ ПРИЗ</t>
  </si>
  <si>
    <t>КОМАНДНЫЙ ПРИЗ ДЕТИ</t>
  </si>
  <si>
    <t>КЛУБКОВА Маргарита,2012</t>
  </si>
  <si>
    <t>КОЛБАТИКОВА Дарья</t>
  </si>
  <si>
    <r>
      <t xml:space="preserve">Е-Путилина Е., ВК (Москва), Погалова И., ВК (Московская обл.)
</t>
    </r>
    <r>
      <rPr>
        <b/>
        <sz val="12"/>
        <color indexed="8"/>
        <rFont val="Bookman Old Style"/>
        <family val="1"/>
      </rPr>
      <t>С-Сходцева А., 1К (Москва)</t>
    </r>
    <r>
      <rPr>
        <sz val="12"/>
        <color indexed="8"/>
        <rFont val="Bookman Old Style"/>
        <family val="1"/>
      </rPr>
      <t xml:space="preserve">
</t>
    </r>
  </si>
  <si>
    <t>ОБЩИЙ ЗАЧЕТ</t>
  </si>
  <si>
    <t>КОМАНДНЫЙ ПРИЗ ДЕТИ. Любители</t>
  </si>
  <si>
    <t>ВОЙНИЧ Юлия</t>
  </si>
  <si>
    <t>ПРЕДВАРИТЕЛЬНЫЙ ПРИЗ А. ЗАЧЕТ ДЛЯ ЛЮБИТЕЛЕЙ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</si>
</sst>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"/>
    <numFmt numFmtId="185" formatCode="0.0"/>
  </numFmts>
  <fonts count="87">
    <font>
      <sz val="11"/>
      <color theme="1"/>
      <name val="Calibri"/>
      <family val="2"/>
    </font>
    <font>
      <sz val="11"/>
      <name val="Calibri"/>
      <family val="2"/>
    </font>
    <font>
      <sz val="16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9"/>
      <name val="Bookman Old Style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8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sz val="16"/>
      <color indexed="8"/>
      <name val="Times New Roman"/>
      <family val="1"/>
    </font>
    <font>
      <sz val="28"/>
      <color indexed="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2"/>
      <color indexed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Bookman Old Style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sz val="28"/>
      <color theme="1"/>
      <name val="Bookman Old Style"/>
      <family val="1"/>
    </font>
    <font>
      <b/>
      <sz val="28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theme="0" tint="-0.3499799966812134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>
        <color indexed="63"/>
      </right>
      <top/>
      <bottom/>
    </border>
    <border>
      <left style="thin">
        <color indexed="23"/>
      </left>
      <right/>
      <top style="thin">
        <color indexed="23"/>
      </top>
      <bottom style="thin">
        <color theme="0" tint="-0.3499799966812134"/>
      </bottom>
    </border>
    <border>
      <left/>
      <right/>
      <top style="thin">
        <color indexed="23"/>
      </top>
      <bottom style="thin">
        <color theme="0" tint="-0.3499799966812134"/>
      </bottom>
    </border>
    <border>
      <left/>
      <right style="thin">
        <color indexed="23"/>
      </right>
      <top style="thin">
        <color indexed="23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2">
    <xf numFmtId="0" fontId="0" fillId="0" borderId="0" xfId="0" applyNumberFormat="1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1" fontId="6" fillId="34" borderId="11" xfId="54" applyNumberFormat="1" applyFont="1" applyFill="1" applyBorder="1" applyAlignment="1" applyProtection="1">
      <alignment horizontal="center" vertical="center" textRotation="90" wrapText="1"/>
      <protection locked="0"/>
    </xf>
    <xf numFmtId="184" fontId="6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54" applyFont="1" applyFill="1" applyBorder="1" applyAlignment="1" applyProtection="1">
      <alignment horizontal="center" vertical="center" textRotation="90" wrapText="1"/>
      <protection locked="0"/>
    </xf>
    <xf numFmtId="0" fontId="71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185" fontId="72" fillId="0" borderId="12" xfId="0" applyNumberFormat="1" applyFont="1" applyBorder="1" applyAlignment="1">
      <alignment horizontal="center" vertical="center" wrapText="1"/>
    </xf>
    <xf numFmtId="184" fontId="73" fillId="33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184" fontId="73" fillId="0" borderId="12" xfId="0" applyNumberFormat="1" applyFont="1" applyBorder="1" applyAlignment="1">
      <alignment horizontal="center" vertical="center"/>
    </xf>
    <xf numFmtId="1" fontId="72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85" fontId="72" fillId="0" borderId="0" xfId="0" applyNumberFormat="1" applyFont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/>
    </xf>
    <xf numFmtId="185" fontId="75" fillId="0" borderId="0" xfId="0" applyNumberFormat="1" applyFont="1" applyBorder="1" applyAlignment="1">
      <alignment horizontal="center" vertical="center" wrapText="1"/>
    </xf>
    <xf numFmtId="184" fontId="74" fillId="33" borderId="0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184" fontId="74" fillId="0" borderId="0" xfId="0" applyNumberFormat="1" applyFont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Alignment="1">
      <alignment/>
    </xf>
    <xf numFmtId="0" fontId="70" fillId="0" borderId="0" xfId="0" applyFont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1" fontId="9" fillId="31" borderId="13" xfId="54" applyNumberFormat="1" applyFont="1" applyFill="1" applyBorder="1" applyAlignment="1">
      <alignment horizontal="center" vertical="center" textRotation="90" wrapText="1"/>
      <protection/>
    </xf>
    <xf numFmtId="2" fontId="9" fillId="31" borderId="13" xfId="54" applyNumberFormat="1" applyFont="1" applyFill="1" applyBorder="1" applyAlignment="1">
      <alignment horizontal="center" vertical="center" wrapText="1"/>
      <protection/>
    </xf>
    <xf numFmtId="2" fontId="9" fillId="31" borderId="13" xfId="54" applyNumberFormat="1" applyFont="1" applyFill="1" applyBorder="1" applyAlignment="1">
      <alignment horizontal="center" vertical="center" textRotation="90" wrapText="1"/>
      <protection/>
    </xf>
    <xf numFmtId="1" fontId="9" fillId="31" borderId="13" xfId="55" applyNumberFormat="1" applyFont="1" applyFill="1" applyBorder="1" applyAlignment="1" applyProtection="1">
      <alignment horizontal="center" vertical="center" textRotation="90" wrapText="1"/>
      <protection locked="0"/>
    </xf>
    <xf numFmtId="185" fontId="8" fillId="0" borderId="14" xfId="0" applyNumberFormat="1" applyFont="1" applyBorder="1" applyAlignment="1">
      <alignment horizontal="center" vertical="center"/>
    </xf>
    <xf numFmtId="18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0" fontId="8" fillId="0" borderId="13" xfId="53" applyFont="1" applyFill="1" applyBorder="1">
      <alignment/>
      <protection/>
    </xf>
    <xf numFmtId="184" fontId="9" fillId="0" borderId="14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vertical="center" wrapText="1"/>
    </xf>
    <xf numFmtId="1" fontId="6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184" fontId="6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54" applyFont="1" applyFill="1" applyBorder="1" applyAlignment="1" applyProtection="1">
      <alignment horizontal="center" vertical="center" textRotation="90" wrapText="1"/>
      <protection locked="0"/>
    </xf>
    <xf numFmtId="0" fontId="71" fillId="33" borderId="14" xfId="0" applyFont="1" applyFill="1" applyBorder="1" applyAlignment="1">
      <alignment horizontal="center" vertical="center"/>
    </xf>
    <xf numFmtId="0" fontId="74" fillId="33" borderId="16" xfId="0" applyNumberFormat="1" applyFont="1" applyFill="1" applyBorder="1" applyAlignment="1">
      <alignment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185" fontId="72" fillId="0" borderId="14" xfId="0" applyNumberFormat="1" applyFont="1" applyBorder="1" applyAlignment="1">
      <alignment horizontal="center" vertical="center" wrapText="1"/>
    </xf>
    <xf numFmtId="184" fontId="73" fillId="33" borderId="14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184" fontId="73" fillId="0" borderId="14" xfId="0" applyNumberFormat="1" applyFont="1" applyBorder="1" applyAlignment="1">
      <alignment horizontal="center" vertical="center"/>
    </xf>
    <xf numFmtId="1" fontId="72" fillId="0" borderId="14" xfId="0" applyNumberFormat="1" applyFont="1" applyBorder="1" applyAlignment="1">
      <alignment horizontal="center" vertical="center"/>
    </xf>
    <xf numFmtId="0" fontId="7" fillId="33" borderId="16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" fontId="6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6" fillId="34" borderId="13" xfId="54" applyFont="1" applyFill="1" applyBorder="1" applyAlignment="1" applyProtection="1">
      <alignment horizontal="center" vertical="center" textRotation="90" wrapText="1"/>
      <protection locked="0"/>
    </xf>
    <xf numFmtId="184" fontId="6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NumberFormat="1" applyFont="1" applyBorder="1" applyAlignment="1">
      <alignment/>
    </xf>
    <xf numFmtId="0" fontId="12" fillId="33" borderId="10" xfId="0" applyNumberFormat="1" applyFont="1" applyFill="1" applyBorder="1" applyAlignment="1">
      <alignment vertical="center" wrapText="1"/>
    </xf>
    <xf numFmtId="0" fontId="59" fillId="0" borderId="13" xfId="0" applyNumberFormat="1" applyFont="1" applyBorder="1" applyAlignment="1">
      <alignment horizontal="center" vertical="center"/>
    </xf>
    <xf numFmtId="184" fontId="78" fillId="0" borderId="13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NumberFormat="1" applyFont="1" applyAlignment="1">
      <alignment/>
    </xf>
    <xf numFmtId="0" fontId="79" fillId="0" borderId="0" xfId="0" applyFont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/>
    </xf>
    <xf numFmtId="0" fontId="8" fillId="0" borderId="14" xfId="53" applyFont="1" applyFill="1" applyBorder="1">
      <alignment/>
      <protection/>
    </xf>
    <xf numFmtId="0" fontId="16" fillId="33" borderId="16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8" fillId="0" borderId="18" xfId="0" applyNumberFormat="1" applyFont="1" applyBorder="1" applyAlignment="1">
      <alignment horizontal="center" vertical="center"/>
    </xf>
    <xf numFmtId="184" fontId="9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0" fontId="8" fillId="0" borderId="17" xfId="53" applyFont="1" applyFill="1" applyBorder="1">
      <alignment/>
      <protection/>
    </xf>
    <xf numFmtId="184" fontId="9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 wrapText="1"/>
    </xf>
    <xf numFmtId="1" fontId="6" fillId="34" borderId="20" xfId="54" applyNumberFormat="1" applyFont="1" applyFill="1" applyBorder="1" applyAlignment="1" applyProtection="1">
      <alignment horizontal="center" vertical="center" textRotation="90" wrapText="1"/>
      <protection locked="0"/>
    </xf>
    <xf numFmtId="1" fontId="6" fillId="34" borderId="21" xfId="54" applyNumberFormat="1" applyFont="1" applyFill="1" applyBorder="1" applyAlignment="1" applyProtection="1">
      <alignment horizontal="center" vertical="center" textRotation="90" wrapText="1"/>
      <protection locked="0"/>
    </xf>
    <xf numFmtId="184" fontId="10" fillId="34" borderId="13" xfId="56" applyNumberFormat="1" applyFont="1" applyFill="1" applyBorder="1" applyAlignment="1" applyProtection="1">
      <alignment horizontal="center" vertical="center" wrapText="1"/>
      <protection locked="0"/>
    </xf>
    <xf numFmtId="0" fontId="7" fillId="34" borderId="13" xfId="56" applyFont="1" applyFill="1" applyBorder="1" applyAlignment="1" applyProtection="1">
      <alignment horizontal="center" vertical="center" textRotation="90" wrapText="1"/>
      <protection locked="0"/>
    </xf>
    <xf numFmtId="0" fontId="7" fillId="34" borderId="17" xfId="56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 vertical="distributed" wrapText="1"/>
    </xf>
    <xf numFmtId="0" fontId="10" fillId="33" borderId="13" xfId="56" applyFont="1" applyFill="1" applyBorder="1" applyAlignment="1" applyProtection="1">
      <alignment horizontal="center" vertical="center" wrapText="1"/>
      <protection locked="0"/>
    </xf>
    <xf numFmtId="0" fontId="3" fillId="34" borderId="22" xfId="54" applyFont="1" applyFill="1" applyBorder="1" applyAlignment="1" applyProtection="1">
      <alignment horizontal="center" vertical="center"/>
      <protection locked="0"/>
    </xf>
    <xf numFmtId="0" fontId="3" fillId="34" borderId="23" xfId="54" applyFont="1" applyFill="1" applyBorder="1" applyAlignment="1" applyProtection="1">
      <alignment horizontal="center" vertical="center"/>
      <protection locked="0"/>
    </xf>
    <xf numFmtId="0" fontId="3" fillId="34" borderId="24" xfId="54" applyFont="1" applyFill="1" applyBorder="1" applyAlignment="1" applyProtection="1">
      <alignment horizontal="center" vertical="center"/>
      <protection locked="0"/>
    </xf>
    <xf numFmtId="0" fontId="10" fillId="34" borderId="25" xfId="54" applyFont="1" applyFill="1" applyBorder="1" applyAlignment="1" applyProtection="1">
      <alignment horizontal="center" vertical="center" textRotation="90"/>
      <protection locked="0"/>
    </xf>
    <xf numFmtId="0" fontId="10" fillId="34" borderId="11" xfId="54" applyFont="1" applyFill="1" applyBorder="1" applyAlignment="1" applyProtection="1">
      <alignment horizontal="center" vertical="center" textRotation="90"/>
      <protection locked="0"/>
    </xf>
    <xf numFmtId="0" fontId="10" fillId="34" borderId="25" xfId="56" applyFont="1" applyFill="1" applyBorder="1" applyAlignment="1" applyProtection="1">
      <alignment horizontal="center" vertical="center" wrapText="1"/>
      <protection locked="0"/>
    </xf>
    <xf numFmtId="0" fontId="10" fillId="34" borderId="11" xfId="56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right" vertical="top" wrapText="1"/>
    </xf>
    <xf numFmtId="0" fontId="71" fillId="0" borderId="26" xfId="0" applyFont="1" applyBorder="1" applyAlignment="1">
      <alignment horizontal="left"/>
    </xf>
    <xf numFmtId="14" fontId="71" fillId="0" borderId="26" xfId="0" applyNumberFormat="1" applyFont="1" applyBorder="1" applyAlignment="1">
      <alignment horizontal="center"/>
    </xf>
    <xf numFmtId="14" fontId="71" fillId="0" borderId="0" xfId="0" applyNumberFormat="1" applyFont="1" applyBorder="1" applyAlignment="1">
      <alignment horizontal="center"/>
    </xf>
    <xf numFmtId="0" fontId="10" fillId="34" borderId="25" xfId="56" applyFont="1" applyFill="1" applyBorder="1" applyAlignment="1" applyProtection="1">
      <alignment horizontal="center" vertical="center" textRotation="90" wrapText="1"/>
      <protection locked="0"/>
    </xf>
    <xf numFmtId="0" fontId="10" fillId="34" borderId="11" xfId="56" applyFont="1" applyFill="1" applyBorder="1" applyAlignment="1" applyProtection="1">
      <alignment horizontal="center" vertical="center" textRotation="90" wrapText="1"/>
      <protection locked="0"/>
    </xf>
    <xf numFmtId="0" fontId="83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185" fontId="72" fillId="0" borderId="29" xfId="0" applyNumberFormat="1" applyFont="1" applyBorder="1" applyAlignment="1">
      <alignment horizontal="center" vertical="center" wrapText="1"/>
    </xf>
    <xf numFmtId="185" fontId="72" fillId="0" borderId="30" xfId="0" applyNumberFormat="1" applyFont="1" applyBorder="1" applyAlignment="1">
      <alignment horizontal="center" vertical="center" wrapText="1"/>
    </xf>
    <xf numFmtId="185" fontId="72" fillId="0" borderId="31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3" fillId="34" borderId="29" xfId="54" applyFont="1" applyFill="1" applyBorder="1" applyAlignment="1" applyProtection="1">
      <alignment horizontal="center" vertical="center"/>
      <protection locked="0"/>
    </xf>
    <xf numFmtId="0" fontId="3" fillId="34" borderId="30" xfId="54" applyFont="1" applyFill="1" applyBorder="1" applyAlignment="1" applyProtection="1">
      <alignment horizontal="center" vertical="center"/>
      <protection locked="0"/>
    </xf>
    <xf numFmtId="0" fontId="3" fillId="34" borderId="31" xfId="54" applyFont="1" applyFill="1" applyBorder="1" applyAlignment="1" applyProtection="1">
      <alignment horizontal="center" vertical="center"/>
      <protection locked="0"/>
    </xf>
    <xf numFmtId="14" fontId="71" fillId="0" borderId="32" xfId="0" applyNumberFormat="1" applyFont="1" applyBorder="1" applyAlignment="1">
      <alignment horizontal="right"/>
    </xf>
    <xf numFmtId="1" fontId="6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10" fillId="34" borderId="13" xfId="56" applyFont="1" applyFill="1" applyBorder="1" applyAlignment="1" applyProtection="1">
      <alignment horizontal="center" vertical="center" textRotation="90" wrapText="1"/>
      <protection locked="0"/>
    </xf>
    <xf numFmtId="0" fontId="10" fillId="34" borderId="13" xfId="5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9" fillId="31" borderId="29" xfId="54" applyFont="1" applyFill="1" applyBorder="1" applyAlignment="1">
      <alignment horizontal="center" vertical="center"/>
      <protection/>
    </xf>
    <xf numFmtId="0" fontId="9" fillId="31" borderId="30" xfId="54" applyFont="1" applyFill="1" applyBorder="1" applyAlignment="1">
      <alignment horizontal="center" vertical="center"/>
      <protection/>
    </xf>
    <xf numFmtId="0" fontId="9" fillId="31" borderId="31" xfId="54" applyFont="1" applyFill="1" applyBorder="1" applyAlignment="1">
      <alignment horizontal="center" vertical="center"/>
      <protection/>
    </xf>
    <xf numFmtId="1" fontId="9" fillId="31" borderId="17" xfId="53" applyNumberFormat="1" applyFont="1" applyFill="1" applyBorder="1" applyAlignment="1">
      <alignment horizontal="left" vertical="center" textRotation="90"/>
      <protection/>
    </xf>
    <xf numFmtId="1" fontId="9" fillId="31" borderId="18" xfId="53" applyNumberFormat="1" applyFont="1" applyFill="1" applyBorder="1" applyAlignment="1">
      <alignment horizontal="left" vertical="center" textRotation="90"/>
      <protection/>
    </xf>
    <xf numFmtId="1" fontId="9" fillId="31" borderId="14" xfId="53" applyNumberFormat="1" applyFont="1" applyFill="1" applyBorder="1" applyAlignment="1">
      <alignment horizontal="left" vertical="center" textRotation="90"/>
      <protection/>
    </xf>
    <xf numFmtId="1" fontId="9" fillId="31" borderId="13" xfId="53" applyNumberFormat="1" applyFont="1" applyFill="1" applyBorder="1" applyAlignment="1">
      <alignment horizontal="center" vertical="center" textRotation="90" wrapText="1"/>
      <protection/>
    </xf>
    <xf numFmtId="2" fontId="9" fillId="31" borderId="13" xfId="53" applyNumberFormat="1" applyFont="1" applyFill="1" applyBorder="1" applyAlignment="1">
      <alignment horizontal="center" vertical="center" textRotation="90" wrapText="1"/>
      <protection/>
    </xf>
    <xf numFmtId="0" fontId="9" fillId="31" borderId="13" xfId="54" applyFont="1" applyFill="1" applyBorder="1" applyAlignment="1">
      <alignment horizontal="center" vertical="center"/>
      <protection/>
    </xf>
    <xf numFmtId="0" fontId="10" fillId="34" borderId="33" xfId="56" applyFont="1" applyFill="1" applyBorder="1" applyAlignment="1" applyProtection="1">
      <alignment horizontal="center" vertical="center" wrapText="1"/>
      <protection locked="0"/>
    </xf>
    <xf numFmtId="0" fontId="10" fillId="34" borderId="28" xfId="56" applyFont="1" applyFill="1" applyBorder="1" applyAlignment="1" applyProtection="1">
      <alignment horizontal="center" vertical="center" wrapText="1"/>
      <protection locked="0"/>
    </xf>
    <xf numFmtId="0" fontId="10" fillId="34" borderId="34" xfId="56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змайлово-2003" xfId="54"/>
    <cellStyle name="Обычный_Измайлово-2003 2" xfId="55"/>
    <cellStyle name="Обычный_Лист Microsoft Excel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B9" sqref="B1:B16384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18.421875" style="0" customWidth="1"/>
    <col min="4" max="4" width="16.140625" style="0" hidden="1" customWidth="1"/>
    <col min="5" max="5" width="7.28125" style="0" customWidth="1"/>
    <col min="7" max="7" width="6.8515625" style="0" customWidth="1"/>
    <col min="14" max="15" width="3.7109375" style="0" customWidth="1"/>
    <col min="18" max="18" width="6.7109375" style="0" hidden="1" customWidth="1"/>
  </cols>
  <sheetData>
    <row r="1" spans="1:18" ht="25.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1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1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50.25" customHeight="1">
      <c r="A4" s="103" t="s">
        <v>109</v>
      </c>
      <c r="B4" s="103"/>
      <c r="C4" s="94" t="s">
        <v>149</v>
      </c>
      <c r="D4" s="94"/>
      <c r="E4" s="94"/>
      <c r="F4" s="94"/>
      <c r="G4" s="94"/>
      <c r="H4" s="9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25">
      <c r="A5" s="104" t="s">
        <v>104</v>
      </c>
      <c r="B5" s="104"/>
      <c r="C5" s="104"/>
      <c r="D5" s="3"/>
      <c r="E5" s="3"/>
      <c r="F5" s="3"/>
      <c r="G5" s="3"/>
      <c r="H5" s="3"/>
      <c r="I5" s="3"/>
      <c r="J5" s="3"/>
      <c r="K5" s="3"/>
      <c r="L5" s="3"/>
      <c r="M5" s="105" t="s">
        <v>123</v>
      </c>
      <c r="N5" s="105"/>
      <c r="O5" s="105"/>
      <c r="P5" s="105"/>
      <c r="Q5" s="106"/>
      <c r="R5" s="106"/>
    </row>
    <row r="6" spans="1:18" ht="18" customHeight="1">
      <c r="A6" s="107" t="s">
        <v>110</v>
      </c>
      <c r="B6" s="101" t="s">
        <v>112</v>
      </c>
      <c r="C6" s="101" t="s">
        <v>113</v>
      </c>
      <c r="D6" s="101" t="s">
        <v>114</v>
      </c>
      <c r="E6" s="96" t="s">
        <v>125</v>
      </c>
      <c r="F6" s="97"/>
      <c r="G6" s="98"/>
      <c r="H6" s="96" t="s">
        <v>115</v>
      </c>
      <c r="I6" s="97"/>
      <c r="J6" s="98"/>
      <c r="K6" s="96" t="s">
        <v>126</v>
      </c>
      <c r="L6" s="97"/>
      <c r="M6" s="98"/>
      <c r="N6" s="99" t="s">
        <v>117</v>
      </c>
      <c r="O6" s="99" t="s">
        <v>118</v>
      </c>
      <c r="P6" s="88" t="s">
        <v>119</v>
      </c>
      <c r="Q6" s="90" t="s">
        <v>120</v>
      </c>
      <c r="R6" s="91" t="s">
        <v>121</v>
      </c>
    </row>
    <row r="7" spans="1:18" ht="27">
      <c r="A7" s="108"/>
      <c r="B7" s="102"/>
      <c r="C7" s="102"/>
      <c r="D7" s="102"/>
      <c r="E7" s="46" t="s">
        <v>119</v>
      </c>
      <c r="F7" s="47" t="s">
        <v>122</v>
      </c>
      <c r="G7" s="48" t="s">
        <v>110</v>
      </c>
      <c r="H7" s="4" t="s">
        <v>119</v>
      </c>
      <c r="I7" s="5" t="s">
        <v>122</v>
      </c>
      <c r="J7" s="6" t="s">
        <v>110</v>
      </c>
      <c r="K7" s="46" t="s">
        <v>119</v>
      </c>
      <c r="L7" s="47" t="s">
        <v>122</v>
      </c>
      <c r="M7" s="48" t="s">
        <v>110</v>
      </c>
      <c r="N7" s="100"/>
      <c r="O7" s="100"/>
      <c r="P7" s="89"/>
      <c r="Q7" s="90"/>
      <c r="R7" s="92"/>
    </row>
    <row r="8" spans="1:18" ht="21.75" customHeight="1">
      <c r="A8" s="95" t="s">
        <v>140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24" customHeight="1">
      <c r="A9" s="49">
        <f aca="true" t="shared" si="0" ref="A9:A22">RANK(Q9,Q$9:Q$22,0)</f>
        <v>1</v>
      </c>
      <c r="B9" s="50" t="s">
        <v>0</v>
      </c>
      <c r="C9" s="50" t="s">
        <v>1</v>
      </c>
      <c r="D9" s="51"/>
      <c r="E9" s="52">
        <v>201.5</v>
      </c>
      <c r="F9" s="53">
        <f aca="true" t="shared" si="1" ref="F9:F16">E9/3</f>
        <v>67.16666666666667</v>
      </c>
      <c r="G9" s="54">
        <f aca="true" t="shared" si="2" ref="G9:G22">RANK(F9,F$9:F$22,0)</f>
        <v>1</v>
      </c>
      <c r="H9" s="52">
        <v>200</v>
      </c>
      <c r="I9" s="53">
        <f aca="true" t="shared" si="3" ref="I9:I16">H9/3</f>
        <v>66.66666666666667</v>
      </c>
      <c r="J9" s="54">
        <f aca="true" t="shared" si="4" ref="J9:J22">RANK(I9,I$9:I$22,0)</f>
        <v>1</v>
      </c>
      <c r="K9" s="52">
        <v>199.5</v>
      </c>
      <c r="L9" s="53">
        <f aca="true" t="shared" si="5" ref="L9:L16">K9/3</f>
        <v>66.5</v>
      </c>
      <c r="M9" s="54">
        <f aca="true" t="shared" si="6" ref="M9:M22">RANK(L9,L$9:L$22,0)</f>
        <v>2</v>
      </c>
      <c r="N9" s="54"/>
      <c r="O9" s="54"/>
      <c r="P9" s="52">
        <f aca="true" t="shared" si="7" ref="P9:P22">E9+H9+K9</f>
        <v>601</v>
      </c>
      <c r="Q9" s="55">
        <f aca="true" t="shared" si="8" ref="Q9:Q22">(I9+F9+L9)/3</f>
        <v>66.77777777777779</v>
      </c>
      <c r="R9" s="56"/>
    </row>
    <row r="10" spans="1:18" ht="24" customHeight="1">
      <c r="A10" s="49">
        <f t="shared" si="0"/>
        <v>2</v>
      </c>
      <c r="B10" s="31" t="s">
        <v>138</v>
      </c>
      <c r="C10" s="32" t="s">
        <v>21</v>
      </c>
      <c r="D10" s="44"/>
      <c r="E10" s="9">
        <v>198.5</v>
      </c>
      <c r="F10" s="10">
        <f t="shared" si="1"/>
        <v>66.16666666666667</v>
      </c>
      <c r="G10" s="54">
        <f t="shared" si="2"/>
        <v>2</v>
      </c>
      <c r="H10" s="9">
        <v>199.5</v>
      </c>
      <c r="I10" s="10">
        <f t="shared" si="3"/>
        <v>66.5</v>
      </c>
      <c r="J10" s="54">
        <f t="shared" si="4"/>
        <v>2</v>
      </c>
      <c r="K10" s="9">
        <v>198.5</v>
      </c>
      <c r="L10" s="10">
        <f t="shared" si="5"/>
        <v>66.16666666666667</v>
      </c>
      <c r="M10" s="54">
        <f t="shared" si="6"/>
        <v>3</v>
      </c>
      <c r="N10" s="11"/>
      <c r="O10" s="11"/>
      <c r="P10" s="9">
        <f t="shared" si="7"/>
        <v>596.5</v>
      </c>
      <c r="Q10" s="12">
        <f t="shared" si="8"/>
        <v>66.27777777777779</v>
      </c>
      <c r="R10" s="13"/>
    </row>
    <row r="11" spans="1:18" ht="24" customHeight="1">
      <c r="A11" s="49">
        <f t="shared" si="0"/>
        <v>3</v>
      </c>
      <c r="B11" s="31" t="s">
        <v>36</v>
      </c>
      <c r="C11" s="31" t="s">
        <v>37</v>
      </c>
      <c r="D11" s="44"/>
      <c r="E11" s="9">
        <v>192</v>
      </c>
      <c r="F11" s="10">
        <f t="shared" si="1"/>
        <v>64</v>
      </c>
      <c r="G11" s="54">
        <f t="shared" si="2"/>
        <v>3</v>
      </c>
      <c r="H11" s="9">
        <v>187.5</v>
      </c>
      <c r="I11" s="10">
        <f t="shared" si="3"/>
        <v>62.5</v>
      </c>
      <c r="J11" s="54">
        <f t="shared" si="4"/>
        <v>7</v>
      </c>
      <c r="K11" s="9">
        <v>201.5</v>
      </c>
      <c r="L11" s="10">
        <f t="shared" si="5"/>
        <v>67.16666666666667</v>
      </c>
      <c r="M11" s="54">
        <f t="shared" si="6"/>
        <v>1</v>
      </c>
      <c r="N11" s="11"/>
      <c r="O11" s="11"/>
      <c r="P11" s="9">
        <f t="shared" si="7"/>
        <v>581</v>
      </c>
      <c r="Q11" s="12">
        <f t="shared" si="8"/>
        <v>64.55555555555556</v>
      </c>
      <c r="R11" s="13"/>
    </row>
    <row r="12" spans="1:18" ht="24" customHeight="1">
      <c r="A12" s="49">
        <f t="shared" si="0"/>
        <v>4</v>
      </c>
      <c r="B12" s="31" t="s">
        <v>138</v>
      </c>
      <c r="C12" s="31" t="s">
        <v>4</v>
      </c>
      <c r="D12" s="1"/>
      <c r="E12" s="9">
        <v>192</v>
      </c>
      <c r="F12" s="10">
        <f t="shared" si="1"/>
        <v>64</v>
      </c>
      <c r="G12" s="54">
        <f t="shared" si="2"/>
        <v>3</v>
      </c>
      <c r="H12" s="9">
        <v>194</v>
      </c>
      <c r="I12" s="10">
        <f t="shared" si="3"/>
        <v>64.66666666666667</v>
      </c>
      <c r="J12" s="54">
        <f t="shared" si="4"/>
        <v>4</v>
      </c>
      <c r="K12" s="9">
        <v>193</v>
      </c>
      <c r="L12" s="10">
        <f t="shared" si="5"/>
        <v>64.33333333333333</v>
      </c>
      <c r="M12" s="54">
        <f t="shared" si="6"/>
        <v>4</v>
      </c>
      <c r="N12" s="11"/>
      <c r="O12" s="11"/>
      <c r="P12" s="9">
        <f t="shared" si="7"/>
        <v>579</v>
      </c>
      <c r="Q12" s="12">
        <f t="shared" si="8"/>
        <v>64.33333333333333</v>
      </c>
      <c r="R12" s="13"/>
    </row>
    <row r="13" spans="1:18" ht="24" customHeight="1">
      <c r="A13" s="49">
        <f t="shared" si="0"/>
        <v>5</v>
      </c>
      <c r="B13" s="31" t="s">
        <v>7</v>
      </c>
      <c r="C13" s="31" t="s">
        <v>8</v>
      </c>
      <c r="D13" s="1"/>
      <c r="E13" s="9">
        <v>191</v>
      </c>
      <c r="F13" s="10">
        <f t="shared" si="1"/>
        <v>63.666666666666664</v>
      </c>
      <c r="G13" s="54">
        <f t="shared" si="2"/>
        <v>5</v>
      </c>
      <c r="H13" s="9">
        <v>190</v>
      </c>
      <c r="I13" s="10">
        <f t="shared" si="3"/>
        <v>63.333333333333336</v>
      </c>
      <c r="J13" s="54">
        <f t="shared" si="4"/>
        <v>5</v>
      </c>
      <c r="K13" s="9">
        <v>192</v>
      </c>
      <c r="L13" s="10">
        <f t="shared" si="5"/>
        <v>64</v>
      </c>
      <c r="M13" s="54">
        <f t="shared" si="6"/>
        <v>5</v>
      </c>
      <c r="N13" s="11"/>
      <c r="O13" s="11"/>
      <c r="P13" s="9">
        <f t="shared" si="7"/>
        <v>573</v>
      </c>
      <c r="Q13" s="12">
        <f t="shared" si="8"/>
        <v>63.666666666666664</v>
      </c>
      <c r="R13" s="13"/>
    </row>
    <row r="14" spans="1:18" ht="24" customHeight="1">
      <c r="A14" s="49">
        <f t="shared" si="0"/>
        <v>6</v>
      </c>
      <c r="B14" s="31" t="s">
        <v>2</v>
      </c>
      <c r="C14" s="31" t="s">
        <v>3</v>
      </c>
      <c r="D14" s="1"/>
      <c r="E14" s="9">
        <v>186</v>
      </c>
      <c r="F14" s="10">
        <f t="shared" si="1"/>
        <v>62</v>
      </c>
      <c r="G14" s="54">
        <f t="shared" si="2"/>
        <v>8</v>
      </c>
      <c r="H14" s="9">
        <v>194.5</v>
      </c>
      <c r="I14" s="10">
        <f t="shared" si="3"/>
        <v>64.83333333333333</v>
      </c>
      <c r="J14" s="54">
        <f t="shared" si="4"/>
        <v>3</v>
      </c>
      <c r="K14" s="9">
        <v>187.5</v>
      </c>
      <c r="L14" s="10">
        <f t="shared" si="5"/>
        <v>62.5</v>
      </c>
      <c r="M14" s="54">
        <f t="shared" si="6"/>
        <v>10</v>
      </c>
      <c r="N14" s="11"/>
      <c r="O14" s="11"/>
      <c r="P14" s="9">
        <f t="shared" si="7"/>
        <v>568</v>
      </c>
      <c r="Q14" s="12">
        <f t="shared" si="8"/>
        <v>63.11111111111111</v>
      </c>
      <c r="R14" s="13"/>
    </row>
    <row r="15" spans="1:18" ht="24" customHeight="1">
      <c r="A15" s="49">
        <f t="shared" si="0"/>
        <v>7</v>
      </c>
      <c r="B15" s="31" t="s">
        <v>22</v>
      </c>
      <c r="C15" s="31" t="s">
        <v>23</v>
      </c>
      <c r="D15" s="44"/>
      <c r="E15" s="9">
        <v>189</v>
      </c>
      <c r="F15" s="10">
        <f t="shared" si="1"/>
        <v>63</v>
      </c>
      <c r="G15" s="54">
        <f t="shared" si="2"/>
        <v>6</v>
      </c>
      <c r="H15" s="9">
        <v>185</v>
      </c>
      <c r="I15" s="10">
        <f t="shared" si="3"/>
        <v>61.666666666666664</v>
      </c>
      <c r="J15" s="54">
        <f t="shared" si="4"/>
        <v>10</v>
      </c>
      <c r="K15" s="9">
        <v>192</v>
      </c>
      <c r="L15" s="10">
        <f t="shared" si="5"/>
        <v>64</v>
      </c>
      <c r="M15" s="54">
        <f t="shared" si="6"/>
        <v>5</v>
      </c>
      <c r="N15" s="11"/>
      <c r="O15" s="11"/>
      <c r="P15" s="9">
        <f t="shared" si="7"/>
        <v>566</v>
      </c>
      <c r="Q15" s="12">
        <f t="shared" si="8"/>
        <v>62.888888888888886</v>
      </c>
      <c r="R15" s="13"/>
    </row>
    <row r="16" spans="1:18" ht="24" customHeight="1">
      <c r="A16" s="49">
        <f t="shared" si="0"/>
        <v>8</v>
      </c>
      <c r="B16" s="31" t="s">
        <v>11</v>
      </c>
      <c r="C16" s="31" t="s">
        <v>12</v>
      </c>
      <c r="D16" s="1"/>
      <c r="E16" s="9">
        <v>187</v>
      </c>
      <c r="F16" s="10">
        <f t="shared" si="1"/>
        <v>62.333333333333336</v>
      </c>
      <c r="G16" s="54">
        <f t="shared" si="2"/>
        <v>7</v>
      </c>
      <c r="H16" s="9">
        <v>187.5</v>
      </c>
      <c r="I16" s="10">
        <f t="shared" si="3"/>
        <v>62.5</v>
      </c>
      <c r="J16" s="54">
        <f t="shared" si="4"/>
        <v>7</v>
      </c>
      <c r="K16" s="9">
        <v>190.5</v>
      </c>
      <c r="L16" s="10">
        <f t="shared" si="5"/>
        <v>63.5</v>
      </c>
      <c r="M16" s="54">
        <f t="shared" si="6"/>
        <v>7</v>
      </c>
      <c r="N16" s="11"/>
      <c r="O16" s="11"/>
      <c r="P16" s="9">
        <f t="shared" si="7"/>
        <v>565</v>
      </c>
      <c r="Q16" s="12">
        <f t="shared" si="8"/>
        <v>62.77777777777778</v>
      </c>
      <c r="R16" s="13"/>
    </row>
    <row r="17" spans="1:18" ht="24" customHeight="1">
      <c r="A17" s="49">
        <f t="shared" si="0"/>
        <v>9</v>
      </c>
      <c r="B17" s="31" t="s">
        <v>16</v>
      </c>
      <c r="C17" s="31" t="s">
        <v>17</v>
      </c>
      <c r="D17" s="1"/>
      <c r="E17" s="9">
        <v>187</v>
      </c>
      <c r="F17" s="10">
        <f>E17/3-0.5</f>
        <v>61.833333333333336</v>
      </c>
      <c r="G17" s="54">
        <f t="shared" si="2"/>
        <v>9</v>
      </c>
      <c r="H17" s="9">
        <v>189.5</v>
      </c>
      <c r="I17" s="10">
        <f>H17/3-0.5</f>
        <v>62.666666666666664</v>
      </c>
      <c r="J17" s="54">
        <f t="shared" si="4"/>
        <v>6</v>
      </c>
      <c r="K17" s="9">
        <v>188</v>
      </c>
      <c r="L17" s="10">
        <f>K17/3-0.5</f>
        <v>62.166666666666664</v>
      </c>
      <c r="M17" s="54">
        <f t="shared" si="6"/>
        <v>13</v>
      </c>
      <c r="N17" s="11">
        <v>1</v>
      </c>
      <c r="O17" s="11"/>
      <c r="P17" s="9">
        <f t="shared" si="7"/>
        <v>564.5</v>
      </c>
      <c r="Q17" s="12">
        <f t="shared" si="8"/>
        <v>62.22222222222222</v>
      </c>
      <c r="R17" s="13"/>
    </row>
    <row r="18" spans="1:18" ht="24" customHeight="1">
      <c r="A18" s="49">
        <f t="shared" si="0"/>
        <v>10</v>
      </c>
      <c r="B18" s="31" t="s">
        <v>40</v>
      </c>
      <c r="C18" s="31" t="s">
        <v>41</v>
      </c>
      <c r="D18" s="8"/>
      <c r="E18" s="9">
        <v>187</v>
      </c>
      <c r="F18" s="10">
        <f>(E18/3)-0.5</f>
        <v>61.833333333333336</v>
      </c>
      <c r="G18" s="54">
        <f t="shared" si="2"/>
        <v>9</v>
      </c>
      <c r="H18" s="9">
        <v>185</v>
      </c>
      <c r="I18" s="10">
        <f>(H18/3)-0.5</f>
        <v>61.166666666666664</v>
      </c>
      <c r="J18" s="54">
        <f t="shared" si="4"/>
        <v>12</v>
      </c>
      <c r="K18" s="9">
        <v>191.5</v>
      </c>
      <c r="L18" s="10">
        <f>(K18/3)-0.5</f>
        <v>63.333333333333336</v>
      </c>
      <c r="M18" s="54">
        <f t="shared" si="6"/>
        <v>8</v>
      </c>
      <c r="N18" s="11">
        <v>1</v>
      </c>
      <c r="O18" s="11"/>
      <c r="P18" s="9">
        <f t="shared" si="7"/>
        <v>563.5</v>
      </c>
      <c r="Q18" s="12">
        <f t="shared" si="8"/>
        <v>62.111111111111114</v>
      </c>
      <c r="R18" s="13"/>
    </row>
    <row r="19" spans="1:18" ht="24" customHeight="1">
      <c r="A19" s="49">
        <f t="shared" si="0"/>
        <v>11</v>
      </c>
      <c r="B19" s="31" t="s">
        <v>9</v>
      </c>
      <c r="C19" s="31" t="s">
        <v>10</v>
      </c>
      <c r="D19" s="43"/>
      <c r="E19" s="9">
        <v>183.5</v>
      </c>
      <c r="F19" s="10">
        <f>E19/3</f>
        <v>61.166666666666664</v>
      </c>
      <c r="G19" s="54">
        <f t="shared" si="2"/>
        <v>11</v>
      </c>
      <c r="H19" s="9">
        <v>185.5</v>
      </c>
      <c r="I19" s="10">
        <f>H19/3</f>
        <v>61.833333333333336</v>
      </c>
      <c r="J19" s="54">
        <f t="shared" si="4"/>
        <v>9</v>
      </c>
      <c r="K19" s="9">
        <v>187.5</v>
      </c>
      <c r="L19" s="10">
        <f>K19/3</f>
        <v>62.5</v>
      </c>
      <c r="M19" s="54">
        <f t="shared" si="6"/>
        <v>10</v>
      </c>
      <c r="N19" s="11"/>
      <c r="O19" s="11"/>
      <c r="P19" s="9">
        <f t="shared" si="7"/>
        <v>556.5</v>
      </c>
      <c r="Q19" s="12">
        <f t="shared" si="8"/>
        <v>61.833333333333336</v>
      </c>
      <c r="R19" s="13"/>
    </row>
    <row r="20" spans="1:18" ht="24" customHeight="1">
      <c r="A20" s="49">
        <f t="shared" si="0"/>
        <v>12</v>
      </c>
      <c r="B20" s="31" t="s">
        <v>14</v>
      </c>
      <c r="C20" s="31" t="s">
        <v>15</v>
      </c>
      <c r="D20" s="43"/>
      <c r="E20" s="9">
        <v>177.5</v>
      </c>
      <c r="F20" s="10">
        <f>E20/3</f>
        <v>59.166666666666664</v>
      </c>
      <c r="G20" s="54">
        <f t="shared" si="2"/>
        <v>13</v>
      </c>
      <c r="H20" s="9">
        <v>184.5</v>
      </c>
      <c r="I20" s="10">
        <f>H20/3</f>
        <v>61.5</v>
      </c>
      <c r="J20" s="54">
        <f t="shared" si="4"/>
        <v>11</v>
      </c>
      <c r="K20" s="9">
        <v>188</v>
      </c>
      <c r="L20" s="10">
        <f>K20/3</f>
        <v>62.666666666666664</v>
      </c>
      <c r="M20" s="54">
        <f t="shared" si="6"/>
        <v>9</v>
      </c>
      <c r="N20" s="11"/>
      <c r="O20" s="11"/>
      <c r="P20" s="9">
        <f t="shared" si="7"/>
        <v>550</v>
      </c>
      <c r="Q20" s="12">
        <f t="shared" si="8"/>
        <v>61.11111111111111</v>
      </c>
      <c r="R20" s="13"/>
    </row>
    <row r="21" spans="1:18" ht="24" customHeight="1">
      <c r="A21" s="49">
        <f t="shared" si="0"/>
        <v>13</v>
      </c>
      <c r="B21" s="31" t="s">
        <v>51</v>
      </c>
      <c r="C21" s="32" t="s">
        <v>52</v>
      </c>
      <c r="D21" s="43"/>
      <c r="E21" s="9">
        <v>176.5</v>
      </c>
      <c r="F21" s="10">
        <f>E21/3</f>
        <v>58.833333333333336</v>
      </c>
      <c r="G21" s="54">
        <f t="shared" si="2"/>
        <v>14</v>
      </c>
      <c r="H21" s="9">
        <v>178</v>
      </c>
      <c r="I21" s="10">
        <f>H21/3</f>
        <v>59.333333333333336</v>
      </c>
      <c r="J21" s="54">
        <f t="shared" si="4"/>
        <v>13</v>
      </c>
      <c r="K21" s="9">
        <v>187.5</v>
      </c>
      <c r="L21" s="10">
        <f>K21/3</f>
        <v>62.5</v>
      </c>
      <c r="M21" s="54">
        <f t="shared" si="6"/>
        <v>10</v>
      </c>
      <c r="N21" s="11"/>
      <c r="O21" s="11"/>
      <c r="P21" s="9">
        <f t="shared" si="7"/>
        <v>542</v>
      </c>
      <c r="Q21" s="12">
        <f t="shared" si="8"/>
        <v>60.22222222222223</v>
      </c>
      <c r="R21" s="13"/>
    </row>
    <row r="22" spans="1:18" ht="24" customHeight="1">
      <c r="A22" s="49">
        <f t="shared" si="0"/>
        <v>14</v>
      </c>
      <c r="B22" s="45" t="s">
        <v>89</v>
      </c>
      <c r="C22" s="59" t="s">
        <v>90</v>
      </c>
      <c r="D22" s="43"/>
      <c r="E22" s="9">
        <v>178.5</v>
      </c>
      <c r="F22" s="10">
        <f>E22/3</f>
        <v>59.5</v>
      </c>
      <c r="G22" s="54">
        <f t="shared" si="2"/>
        <v>12</v>
      </c>
      <c r="H22" s="9">
        <v>174.5</v>
      </c>
      <c r="I22" s="10">
        <f>H22/3</f>
        <v>58.166666666666664</v>
      </c>
      <c r="J22" s="54">
        <f t="shared" si="4"/>
        <v>14</v>
      </c>
      <c r="K22" s="9">
        <v>183</v>
      </c>
      <c r="L22" s="10">
        <f>K22/3</f>
        <v>61</v>
      </c>
      <c r="M22" s="54">
        <f t="shared" si="6"/>
        <v>14</v>
      </c>
      <c r="N22" s="11"/>
      <c r="O22" s="11"/>
      <c r="P22" s="9">
        <f t="shared" si="7"/>
        <v>536</v>
      </c>
      <c r="Q22" s="12">
        <f t="shared" si="8"/>
        <v>59.55555555555555</v>
      </c>
      <c r="R22" s="13"/>
    </row>
    <row r="23" spans="1:18" ht="24" customHeight="1">
      <c r="A23" s="95" t="s">
        <v>141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ht="24" customHeight="1">
      <c r="A24" s="7">
        <f>RANK(Q24,Q$24:Q$27,0)</f>
        <v>1</v>
      </c>
      <c r="B24" s="31" t="s">
        <v>26</v>
      </c>
      <c r="C24" s="32" t="s">
        <v>27</v>
      </c>
      <c r="D24" s="8"/>
      <c r="E24" s="9">
        <v>193</v>
      </c>
      <c r="F24" s="10">
        <f>E24/3</f>
        <v>64.33333333333333</v>
      </c>
      <c r="G24" s="11">
        <f>RANK(F24,F$24:F$27,0)</f>
        <v>1</v>
      </c>
      <c r="H24" s="9">
        <v>190.5</v>
      </c>
      <c r="I24" s="10">
        <f>H24/3</f>
        <v>63.5</v>
      </c>
      <c r="J24" s="11">
        <f>RANK(I24,I$24:I$27,0)</f>
        <v>1</v>
      </c>
      <c r="K24" s="9">
        <v>193.5</v>
      </c>
      <c r="L24" s="10">
        <f>K24/3</f>
        <v>64.5</v>
      </c>
      <c r="M24" s="11">
        <f>RANK(L24,L$24:L$27,0)</f>
        <v>1</v>
      </c>
      <c r="N24" s="11"/>
      <c r="O24" s="11"/>
      <c r="P24" s="9">
        <f>E24+H24+K24</f>
        <v>577</v>
      </c>
      <c r="Q24" s="12">
        <f>(I24+F24+L24)/3</f>
        <v>64.1111111111111</v>
      </c>
      <c r="R24" s="13"/>
    </row>
    <row r="25" spans="1:18" ht="24" customHeight="1">
      <c r="A25" s="7">
        <f>RANK(Q25,Q$24:Q$27,0)</f>
        <v>2</v>
      </c>
      <c r="B25" s="31" t="s">
        <v>13</v>
      </c>
      <c r="C25" s="31" t="s">
        <v>4</v>
      </c>
      <c r="D25" s="43"/>
      <c r="E25" s="9">
        <v>189</v>
      </c>
      <c r="F25" s="10">
        <f>E25/3</f>
        <v>63</v>
      </c>
      <c r="G25" s="11">
        <f>RANK(F25,F$24:F$27,0)</f>
        <v>2</v>
      </c>
      <c r="H25" s="9">
        <v>190</v>
      </c>
      <c r="I25" s="10">
        <f>H25/3</f>
        <v>63.333333333333336</v>
      </c>
      <c r="J25" s="11">
        <f>RANK(I25,I$24:I$27,0)</f>
        <v>2</v>
      </c>
      <c r="K25" s="9">
        <v>193.5</v>
      </c>
      <c r="L25" s="10">
        <f>K25/3</f>
        <v>64.5</v>
      </c>
      <c r="M25" s="11">
        <f>RANK(L25,L$24:L$27,0)</f>
        <v>1</v>
      </c>
      <c r="N25" s="11"/>
      <c r="O25" s="11"/>
      <c r="P25" s="9">
        <f>E25+H25+K25</f>
        <v>572.5</v>
      </c>
      <c r="Q25" s="12">
        <f>(I25+F25+L25)/3</f>
        <v>63.611111111111114</v>
      </c>
      <c r="R25" s="13"/>
    </row>
    <row r="26" spans="1:18" ht="24" customHeight="1">
      <c r="A26" s="7">
        <f>RANK(Q26,Q$24:Q$27,0)</f>
        <v>3</v>
      </c>
      <c r="B26" s="31" t="s">
        <v>24</v>
      </c>
      <c r="C26" s="31" t="s">
        <v>25</v>
      </c>
      <c r="D26" s="14"/>
      <c r="E26" s="9">
        <v>179.5</v>
      </c>
      <c r="F26" s="10">
        <f>E26/3</f>
        <v>59.833333333333336</v>
      </c>
      <c r="G26" s="11">
        <f>RANK(F26,F$24:F$27,0)</f>
        <v>3</v>
      </c>
      <c r="H26" s="9">
        <v>181.5</v>
      </c>
      <c r="I26" s="10">
        <f>H26/3</f>
        <v>60.5</v>
      </c>
      <c r="J26" s="11">
        <f>RANK(I26,I$24:I$27,0)</f>
        <v>3</v>
      </c>
      <c r="K26" s="9">
        <v>187</v>
      </c>
      <c r="L26" s="10">
        <f>K26/3</f>
        <v>62.333333333333336</v>
      </c>
      <c r="M26" s="11">
        <f>RANK(L26,L$24:L$27,0)</f>
        <v>3</v>
      </c>
      <c r="N26" s="11"/>
      <c r="O26" s="11"/>
      <c r="P26" s="9">
        <f>E26+H26+K26</f>
        <v>548</v>
      </c>
      <c r="Q26" s="12">
        <f>(I26+F26+L26)/3</f>
        <v>60.88888888888889</v>
      </c>
      <c r="R26" s="13"/>
    </row>
    <row r="27" spans="1:18" ht="24" customHeight="1">
      <c r="A27" s="7">
        <f>RANK(Q27,Q$24:Q$27,0)</f>
        <v>4</v>
      </c>
      <c r="B27" s="31" t="s">
        <v>28</v>
      </c>
      <c r="C27" s="31" t="s">
        <v>29</v>
      </c>
      <c r="D27" s="8"/>
      <c r="E27" s="9">
        <v>170</v>
      </c>
      <c r="F27" s="10">
        <f>E27/3</f>
        <v>56.666666666666664</v>
      </c>
      <c r="G27" s="11">
        <f>RANK(F27,F$24:F$27,0)</f>
        <v>4</v>
      </c>
      <c r="H27" s="9">
        <v>174</v>
      </c>
      <c r="I27" s="10">
        <f>H27/3</f>
        <v>58</v>
      </c>
      <c r="J27" s="11">
        <f>RANK(I27,I$24:I$27,0)</f>
        <v>4</v>
      </c>
      <c r="K27" s="9">
        <v>186</v>
      </c>
      <c r="L27" s="10">
        <f>K27/3</f>
        <v>62</v>
      </c>
      <c r="M27" s="11">
        <f>RANK(L27,L$24:L$27,0)</f>
        <v>4</v>
      </c>
      <c r="N27" s="11"/>
      <c r="O27" s="11"/>
      <c r="P27" s="9">
        <f>E27+H27+K27</f>
        <v>530</v>
      </c>
      <c r="Q27" s="12">
        <f>(I27+F27+L27)/3</f>
        <v>58.888888888888886</v>
      </c>
      <c r="R27" s="13"/>
    </row>
    <row r="28" spans="1:18" ht="15">
      <c r="A28" s="20"/>
      <c r="B28" s="16"/>
      <c r="C28" s="18"/>
      <c r="D28" s="17"/>
      <c r="E28" s="21"/>
      <c r="F28" s="22"/>
      <c r="G28" s="23"/>
      <c r="H28" s="21"/>
      <c r="I28" s="22"/>
      <c r="J28" s="23"/>
      <c r="K28" s="21"/>
      <c r="L28" s="22"/>
      <c r="M28" s="23"/>
      <c r="N28" s="23"/>
      <c r="O28" s="23"/>
      <c r="P28" s="21"/>
      <c r="Q28" s="24"/>
      <c r="R28" s="25"/>
    </row>
    <row r="29" spans="1:18" s="72" customFormat="1" ht="18">
      <c r="A29" s="68"/>
      <c r="B29" s="93" t="s">
        <v>105</v>
      </c>
      <c r="C29" s="93"/>
      <c r="D29" s="69"/>
      <c r="E29" s="69"/>
      <c r="F29" s="70"/>
      <c r="G29" s="69"/>
      <c r="H29" s="69"/>
      <c r="I29" s="70"/>
      <c r="J29" s="69"/>
      <c r="K29" s="71" t="s">
        <v>142</v>
      </c>
      <c r="M29" s="71"/>
      <c r="N29" s="71"/>
      <c r="O29" s="71"/>
      <c r="P29" s="71"/>
      <c r="Q29" s="71"/>
      <c r="R29" s="71"/>
    </row>
    <row r="30" spans="1:18" s="72" customFormat="1" ht="18">
      <c r="A30" s="68"/>
      <c r="B30" s="93" t="s">
        <v>106</v>
      </c>
      <c r="C30" s="93"/>
      <c r="D30" s="73"/>
      <c r="E30" s="73"/>
      <c r="F30" s="73"/>
      <c r="G30" s="73"/>
      <c r="H30" s="73"/>
      <c r="I30" s="73"/>
      <c r="J30" s="73"/>
      <c r="K30" s="71" t="s">
        <v>143</v>
      </c>
      <c r="M30" s="71"/>
      <c r="N30" s="71"/>
      <c r="O30" s="71"/>
      <c r="P30" s="71"/>
      <c r="Q30" s="71"/>
      <c r="R30" s="71"/>
    </row>
  </sheetData>
  <sheetProtection/>
  <mergeCells count="23">
    <mergeCell ref="A1:R1"/>
    <mergeCell ref="A2:R2"/>
    <mergeCell ref="A3:R3"/>
    <mergeCell ref="K6:M6"/>
    <mergeCell ref="N6:N7"/>
    <mergeCell ref="O6:O7"/>
    <mergeCell ref="C6:C7"/>
    <mergeCell ref="D6:D7"/>
    <mergeCell ref="A4:B4"/>
    <mergeCell ref="A5:C5"/>
    <mergeCell ref="M5:R5"/>
    <mergeCell ref="A6:A7"/>
    <mergeCell ref="B6:B7"/>
    <mergeCell ref="P6:P7"/>
    <mergeCell ref="Q6:Q7"/>
    <mergeCell ref="R6:R7"/>
    <mergeCell ref="B29:C29"/>
    <mergeCell ref="B30:C30"/>
    <mergeCell ref="C4:H4"/>
    <mergeCell ref="A8:R8"/>
    <mergeCell ref="A23:R23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B12" sqref="B1:B16384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18.421875" style="0" customWidth="1"/>
    <col min="4" max="4" width="16.140625" style="0" customWidth="1"/>
    <col min="5" max="5" width="7.28125" style="0" customWidth="1"/>
    <col min="7" max="7" width="6.8515625" style="0" customWidth="1"/>
    <col min="14" max="15" width="3.7109375" style="0" customWidth="1"/>
    <col min="18" max="18" width="6.7109375" style="0" hidden="1" customWidth="1"/>
  </cols>
  <sheetData>
    <row r="1" spans="1:18" ht="35.25">
      <c r="A1" s="120" t="s">
        <v>124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1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63" customHeight="1">
      <c r="A3" s="103" t="s">
        <v>109</v>
      </c>
      <c r="B3" s="103"/>
      <c r="C3" s="94" t="s">
        <v>148</v>
      </c>
      <c r="D3" s="94"/>
      <c r="E3" s="94"/>
      <c r="F3" s="94"/>
      <c r="G3" s="94"/>
      <c r="H3" s="94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>
      <c r="A4" s="104" t="s">
        <v>104</v>
      </c>
      <c r="B4" s="104"/>
      <c r="C4" s="104"/>
      <c r="D4" s="3"/>
      <c r="E4" s="3"/>
      <c r="F4" s="3"/>
      <c r="G4" s="3"/>
      <c r="H4" s="3"/>
      <c r="I4" s="3"/>
      <c r="J4" s="3"/>
      <c r="K4" s="3"/>
      <c r="L4" s="3"/>
      <c r="M4" s="105" t="s">
        <v>123</v>
      </c>
      <c r="N4" s="105"/>
      <c r="O4" s="105"/>
      <c r="P4" s="105"/>
      <c r="Q4" s="106"/>
      <c r="R4" s="106"/>
    </row>
    <row r="5" spans="1:18" ht="18" customHeight="1">
      <c r="A5" s="107" t="s">
        <v>110</v>
      </c>
      <c r="B5" s="101" t="s">
        <v>112</v>
      </c>
      <c r="C5" s="101" t="s">
        <v>113</v>
      </c>
      <c r="D5" s="101" t="s">
        <v>114</v>
      </c>
      <c r="E5" s="96" t="s">
        <v>125</v>
      </c>
      <c r="F5" s="97"/>
      <c r="G5" s="98"/>
      <c r="H5" s="96" t="s">
        <v>115</v>
      </c>
      <c r="I5" s="97"/>
      <c r="J5" s="98"/>
      <c r="K5" s="96" t="s">
        <v>126</v>
      </c>
      <c r="L5" s="97"/>
      <c r="M5" s="98"/>
      <c r="N5" s="99" t="s">
        <v>117</v>
      </c>
      <c r="O5" s="99" t="s">
        <v>118</v>
      </c>
      <c r="P5" s="88" t="s">
        <v>119</v>
      </c>
      <c r="Q5" s="90" t="s">
        <v>120</v>
      </c>
      <c r="R5" s="91" t="s">
        <v>121</v>
      </c>
    </row>
    <row r="6" spans="1:18" ht="27">
      <c r="A6" s="108"/>
      <c r="B6" s="102"/>
      <c r="C6" s="102"/>
      <c r="D6" s="102"/>
      <c r="E6" s="46" t="s">
        <v>119</v>
      </c>
      <c r="F6" s="47" t="s">
        <v>122</v>
      </c>
      <c r="G6" s="48" t="s">
        <v>110</v>
      </c>
      <c r="H6" s="4" t="s">
        <v>119</v>
      </c>
      <c r="I6" s="5" t="s">
        <v>122</v>
      </c>
      <c r="J6" s="6" t="s">
        <v>110</v>
      </c>
      <c r="K6" s="46" t="s">
        <v>119</v>
      </c>
      <c r="L6" s="47" t="s">
        <v>122</v>
      </c>
      <c r="M6" s="48" t="s">
        <v>110</v>
      </c>
      <c r="N6" s="100"/>
      <c r="O6" s="100"/>
      <c r="P6" s="89"/>
      <c r="Q6" s="90"/>
      <c r="R6" s="91"/>
    </row>
    <row r="7" spans="1:18" ht="24" customHeight="1">
      <c r="A7" s="116" t="s">
        <v>145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3"/>
    </row>
    <row r="8" spans="1:18" ht="24" customHeight="1">
      <c r="A8" s="49">
        <f>RANK(Q8,Q$8:Q$9,0)</f>
        <v>1</v>
      </c>
      <c r="B8" s="57" t="s">
        <v>18</v>
      </c>
      <c r="C8" s="57" t="s">
        <v>6</v>
      </c>
      <c r="D8" s="58"/>
      <c r="E8" s="52">
        <v>85</v>
      </c>
      <c r="F8" s="53">
        <f>E8/1.3</f>
        <v>65.38461538461539</v>
      </c>
      <c r="G8" s="54">
        <f>RANK(F8,F$8:F$9,0)</f>
        <v>1</v>
      </c>
      <c r="H8" s="52">
        <v>84</v>
      </c>
      <c r="I8" s="53">
        <f>H8/1.3</f>
        <v>64.61538461538461</v>
      </c>
      <c r="J8" s="54">
        <f>RANK(I8,I$8:I$9,0)</f>
        <v>2</v>
      </c>
      <c r="K8" s="52">
        <v>84.5</v>
      </c>
      <c r="L8" s="53">
        <f>K8/1.3</f>
        <v>65</v>
      </c>
      <c r="M8" s="54">
        <f>RANK(L8,L$8:L$9,0)</f>
        <v>1</v>
      </c>
      <c r="N8" s="54"/>
      <c r="O8" s="54"/>
      <c r="P8" s="52">
        <f>E8+H8+K8</f>
        <v>253.5</v>
      </c>
      <c r="Q8" s="55">
        <f>(I8+F8+L8)/3</f>
        <v>65</v>
      </c>
      <c r="R8" s="13"/>
    </row>
    <row r="9" spans="1:18" ht="24" customHeight="1">
      <c r="A9" s="49">
        <f>RANK(Q9,Q$8:Q$9,0)</f>
        <v>2</v>
      </c>
      <c r="B9" s="31" t="s">
        <v>5</v>
      </c>
      <c r="C9" s="31" t="s">
        <v>6</v>
      </c>
      <c r="D9" s="1"/>
      <c r="E9" s="9">
        <v>81.5</v>
      </c>
      <c r="F9" s="10">
        <f>E9/1.3</f>
        <v>62.69230769230769</v>
      </c>
      <c r="G9" s="54">
        <f>RANK(F9,F$8:F$9,0)</f>
        <v>2</v>
      </c>
      <c r="H9" s="9">
        <v>84.5</v>
      </c>
      <c r="I9" s="10">
        <f>H9/1.3</f>
        <v>65</v>
      </c>
      <c r="J9" s="54">
        <f>RANK(I9,I$8:I$9,0)</f>
        <v>1</v>
      </c>
      <c r="K9" s="9">
        <v>81</v>
      </c>
      <c r="L9" s="10">
        <f>K9/1.3</f>
        <v>62.30769230769231</v>
      </c>
      <c r="M9" s="54">
        <f>RANK(L9,L$8:L$9,0)</f>
        <v>2</v>
      </c>
      <c r="N9" s="11"/>
      <c r="O9" s="11"/>
      <c r="P9" s="9">
        <f>E9+H9+K9</f>
        <v>247</v>
      </c>
      <c r="Q9" s="12">
        <f>(I9+F9+L9)/3</f>
        <v>63.333333333333336</v>
      </c>
      <c r="R9" s="13"/>
    </row>
    <row r="10" spans="1:18" ht="24" customHeight="1">
      <c r="A10" s="113" t="s">
        <v>144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13"/>
    </row>
    <row r="11" spans="1:18" ht="26.25" customHeight="1">
      <c r="A11" s="7">
        <f>RANK(Q11,Q$11:Q$15,0)</f>
        <v>1</v>
      </c>
      <c r="B11" s="31" t="s">
        <v>44</v>
      </c>
      <c r="C11" s="31" t="s">
        <v>45</v>
      </c>
      <c r="D11" s="8"/>
      <c r="E11" s="9">
        <v>133</v>
      </c>
      <c r="F11" s="10">
        <f>E11/1.9</f>
        <v>70</v>
      </c>
      <c r="G11" s="11">
        <f>RANK(F11,F$11:F$15,0)</f>
        <v>2</v>
      </c>
      <c r="H11" s="9">
        <v>132</v>
      </c>
      <c r="I11" s="10">
        <f>H11/1.9</f>
        <v>69.47368421052632</v>
      </c>
      <c r="J11" s="11">
        <f>RANK(I11,I$11:I$15,0)</f>
        <v>1</v>
      </c>
      <c r="K11" s="9">
        <v>128</v>
      </c>
      <c r="L11" s="10">
        <f>K11/1.9</f>
        <v>67.36842105263158</v>
      </c>
      <c r="M11" s="11">
        <f>RANK(L11,L$11:L$15,0)</f>
        <v>2</v>
      </c>
      <c r="N11" s="11"/>
      <c r="O11" s="11"/>
      <c r="P11" s="9">
        <f>E11+H11+K11</f>
        <v>393</v>
      </c>
      <c r="Q11" s="12">
        <f>(I11+F11+L11)/3</f>
        <v>68.94736842105262</v>
      </c>
      <c r="R11" s="13"/>
    </row>
    <row r="12" spans="1:18" ht="26.25" customHeight="1">
      <c r="A12" s="7">
        <f>RANK(Q12,Q$11:Q$15,0)</f>
        <v>2</v>
      </c>
      <c r="B12" s="31" t="s">
        <v>32</v>
      </c>
      <c r="C12" s="32" t="s">
        <v>33</v>
      </c>
      <c r="D12" s="8"/>
      <c r="E12" s="9">
        <v>135.5</v>
      </c>
      <c r="F12" s="10">
        <f>E12/1.9</f>
        <v>71.31578947368422</v>
      </c>
      <c r="G12" s="11">
        <f>RANK(F12,F$11:F$15,0)</f>
        <v>1</v>
      </c>
      <c r="H12" s="9">
        <v>124.5</v>
      </c>
      <c r="I12" s="10">
        <f>H12/1.9</f>
        <v>65.52631578947368</v>
      </c>
      <c r="J12" s="11">
        <f>RANK(I12,I$11:I$15,0)</f>
        <v>3</v>
      </c>
      <c r="K12" s="9">
        <v>121</v>
      </c>
      <c r="L12" s="10">
        <f>K12/1.9</f>
        <v>63.684210526315795</v>
      </c>
      <c r="M12" s="11">
        <f>RANK(L12,L$11:L$15,0)</f>
        <v>4</v>
      </c>
      <c r="N12" s="11"/>
      <c r="O12" s="11"/>
      <c r="P12" s="9">
        <f>E12+H12+K12</f>
        <v>381</v>
      </c>
      <c r="Q12" s="12">
        <f>(I12+F12+L12)/3</f>
        <v>66.8421052631579</v>
      </c>
      <c r="R12" s="13"/>
    </row>
    <row r="13" spans="1:18" ht="26.25" customHeight="1">
      <c r="A13" s="7">
        <f>RANK(Q13,Q$11:Q$15,0)</f>
        <v>3</v>
      </c>
      <c r="B13" s="31" t="s">
        <v>30</v>
      </c>
      <c r="C13" s="31" t="s">
        <v>31</v>
      </c>
      <c r="D13" s="8"/>
      <c r="E13" s="9">
        <v>128</v>
      </c>
      <c r="F13" s="10">
        <f>E13/1.9</f>
        <v>67.36842105263158</v>
      </c>
      <c r="G13" s="11">
        <f>RANK(F13,F$11:F$15,0)</f>
        <v>3</v>
      </c>
      <c r="H13" s="9">
        <v>125</v>
      </c>
      <c r="I13" s="10">
        <f>H13/1.9</f>
        <v>65.78947368421053</v>
      </c>
      <c r="J13" s="11">
        <f>RANK(I13,I$11:I$15,0)</f>
        <v>2</v>
      </c>
      <c r="K13" s="9">
        <v>123</v>
      </c>
      <c r="L13" s="10">
        <f>K13/1.9</f>
        <v>64.73684210526316</v>
      </c>
      <c r="M13" s="11">
        <f>RANK(L13,L$11:L$15,0)</f>
        <v>3</v>
      </c>
      <c r="N13" s="11"/>
      <c r="O13" s="11"/>
      <c r="P13" s="9">
        <f>E13+H13+K13</f>
        <v>376</v>
      </c>
      <c r="Q13" s="12">
        <f>(I13+F13+L13)/3</f>
        <v>65.96491228070175</v>
      </c>
      <c r="R13" s="13"/>
    </row>
    <row r="14" spans="1:18" ht="26.25" customHeight="1">
      <c r="A14" s="7">
        <f>RANK(Q14,Q$11:Q$15,0)</f>
        <v>4</v>
      </c>
      <c r="B14" s="31" t="s">
        <v>42</v>
      </c>
      <c r="C14" s="32" t="s">
        <v>43</v>
      </c>
      <c r="D14" s="8"/>
      <c r="E14" s="9">
        <v>122.5</v>
      </c>
      <c r="F14" s="10">
        <f>E14/1.9</f>
        <v>64.47368421052632</v>
      </c>
      <c r="G14" s="11">
        <f>RANK(F14,F$11:F$15,0)</f>
        <v>4</v>
      </c>
      <c r="H14" s="9">
        <v>122</v>
      </c>
      <c r="I14" s="10">
        <f>H14/1.9</f>
        <v>64.21052631578948</v>
      </c>
      <c r="J14" s="11">
        <f>RANK(I14,I$11:I$15,0)</f>
        <v>4</v>
      </c>
      <c r="K14" s="9">
        <v>128.5</v>
      </c>
      <c r="L14" s="10">
        <f>K14/1.9</f>
        <v>67.63157894736842</v>
      </c>
      <c r="M14" s="11">
        <f>RANK(L14,L$11:L$15,0)</f>
        <v>1</v>
      </c>
      <c r="N14" s="11"/>
      <c r="O14" s="11"/>
      <c r="P14" s="9">
        <f>E14+H14+K14</f>
        <v>373</v>
      </c>
      <c r="Q14" s="12">
        <f>(I14+F14+L14)/3</f>
        <v>65.43859649122807</v>
      </c>
      <c r="R14" s="13"/>
    </row>
    <row r="15" spans="1:18" ht="26.25" customHeight="1">
      <c r="A15" s="7">
        <f>RANK(Q15,Q$11:Q$15,0)</f>
        <v>5</v>
      </c>
      <c r="B15" s="31" t="s">
        <v>34</v>
      </c>
      <c r="C15" s="31" t="s">
        <v>35</v>
      </c>
      <c r="D15" s="8"/>
      <c r="E15" s="9">
        <v>122.5</v>
      </c>
      <c r="F15" s="10">
        <f>E15/1.9</f>
        <v>64.47368421052632</v>
      </c>
      <c r="G15" s="11">
        <f>RANK(F15,F$11:F$15,0)</f>
        <v>4</v>
      </c>
      <c r="H15" s="9">
        <v>119</v>
      </c>
      <c r="I15" s="10">
        <f>H15/1.9</f>
        <v>62.631578947368425</v>
      </c>
      <c r="J15" s="11">
        <f>RANK(I15,I$11:I$15,0)</f>
        <v>5</v>
      </c>
      <c r="K15" s="9">
        <v>119.5</v>
      </c>
      <c r="L15" s="10">
        <f>K15/1.9</f>
        <v>62.89473684210527</v>
      </c>
      <c r="M15" s="11">
        <f>RANK(L15,L$11:L$15,0)</f>
        <v>5</v>
      </c>
      <c r="N15" s="11"/>
      <c r="O15" s="11"/>
      <c r="P15" s="9">
        <f>E15+H15+K15</f>
        <v>361</v>
      </c>
      <c r="Q15" s="12">
        <f>(I15+F15+L15)/3</f>
        <v>63.333333333333336</v>
      </c>
      <c r="R15" s="13"/>
    </row>
    <row r="16" spans="1:18" ht="26.25" customHeight="1">
      <c r="A16" s="7"/>
      <c r="B16" s="31" t="s">
        <v>46</v>
      </c>
      <c r="C16" s="31" t="s">
        <v>47</v>
      </c>
      <c r="D16" s="8"/>
      <c r="E16" s="117" t="s">
        <v>147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  <c r="R16" s="13"/>
    </row>
    <row r="17" spans="1:18" ht="24" customHeight="1">
      <c r="A17" s="113" t="s">
        <v>139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ht="24" customHeight="1">
      <c r="A18" s="7">
        <v>1</v>
      </c>
      <c r="B18" s="31" t="s">
        <v>38</v>
      </c>
      <c r="C18" s="31" t="s">
        <v>39</v>
      </c>
      <c r="D18" s="8"/>
      <c r="E18" s="9">
        <v>213</v>
      </c>
      <c r="F18" s="10">
        <f>E18/3.3</f>
        <v>64.54545454545455</v>
      </c>
      <c r="G18" s="11">
        <v>1</v>
      </c>
      <c r="H18" s="9">
        <v>205</v>
      </c>
      <c r="I18" s="10">
        <f>H18/3.3</f>
        <v>62.121212121212125</v>
      </c>
      <c r="J18" s="11">
        <v>1</v>
      </c>
      <c r="K18" s="9">
        <v>215.5</v>
      </c>
      <c r="L18" s="10">
        <f>K18/3.3</f>
        <v>65.30303030303031</v>
      </c>
      <c r="M18" s="11">
        <v>1</v>
      </c>
      <c r="N18" s="11"/>
      <c r="O18" s="11"/>
      <c r="P18" s="9">
        <f>E18+H18+K18</f>
        <v>633.5</v>
      </c>
      <c r="Q18" s="12">
        <f>(I18+F18+L18)/3</f>
        <v>63.989898989899</v>
      </c>
      <c r="R18" s="13"/>
    </row>
    <row r="19" spans="1:18" ht="24" customHeight="1">
      <c r="A19" s="113" t="s">
        <v>165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  <row r="20" spans="1:18" ht="30" customHeight="1">
      <c r="A20" s="7">
        <v>1</v>
      </c>
      <c r="B20" s="31" t="s">
        <v>57</v>
      </c>
      <c r="C20" s="31" t="s">
        <v>58</v>
      </c>
      <c r="D20" s="8"/>
      <c r="E20" s="9">
        <v>224</v>
      </c>
      <c r="F20" s="10">
        <f>E20/3.4</f>
        <v>65.88235294117648</v>
      </c>
      <c r="G20" s="11">
        <v>1</v>
      </c>
      <c r="H20" s="9">
        <v>224.5</v>
      </c>
      <c r="I20" s="10">
        <f>H20/3.4</f>
        <v>66.02941176470588</v>
      </c>
      <c r="J20" s="11">
        <v>1</v>
      </c>
      <c r="K20" s="9">
        <v>231</v>
      </c>
      <c r="L20" s="10">
        <f>K20/3.4</f>
        <v>67.94117647058823</v>
      </c>
      <c r="M20" s="11">
        <v>1</v>
      </c>
      <c r="N20" s="11"/>
      <c r="O20" s="11"/>
      <c r="P20" s="9">
        <f>E20+H20+K20</f>
        <v>679.5</v>
      </c>
      <c r="Q20" s="12">
        <f>(I20+F20+L20)/3</f>
        <v>66.61764705882354</v>
      </c>
      <c r="R20" s="13"/>
    </row>
    <row r="21" spans="1:18" ht="24" customHeight="1">
      <c r="A21" s="113" t="s">
        <v>146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</row>
    <row r="22" spans="1:18" ht="24" customHeight="1">
      <c r="A22" s="7">
        <v>1</v>
      </c>
      <c r="B22" s="31" t="s">
        <v>55</v>
      </c>
      <c r="C22" s="31" t="s">
        <v>56</v>
      </c>
      <c r="D22" s="8"/>
      <c r="E22" s="9">
        <v>226</v>
      </c>
      <c r="F22" s="10">
        <f>E22/3.4</f>
        <v>66.47058823529412</v>
      </c>
      <c r="G22" s="11">
        <f>RANK(F22,F$22:F$23,0)</f>
        <v>1</v>
      </c>
      <c r="H22" s="9">
        <v>226.5</v>
      </c>
      <c r="I22" s="10">
        <f>H22/3.4</f>
        <v>66.61764705882354</v>
      </c>
      <c r="J22" s="11">
        <f>RANK(I22,I$22:I$23,0)</f>
        <v>1</v>
      </c>
      <c r="K22" s="9">
        <v>224</v>
      </c>
      <c r="L22" s="10">
        <f>K22/3.4</f>
        <v>65.88235294117648</v>
      </c>
      <c r="M22" s="11">
        <f>RANK(L22,L$22:L$23,0)</f>
        <v>1</v>
      </c>
      <c r="N22" s="11"/>
      <c r="O22" s="11"/>
      <c r="P22" s="9">
        <f>E22+H22+K22</f>
        <v>676.5</v>
      </c>
      <c r="Q22" s="12">
        <f>(I22+F22+L22)/3</f>
        <v>66.32352941176471</v>
      </c>
      <c r="R22" s="13"/>
    </row>
    <row r="23" spans="1:18" ht="24" customHeight="1">
      <c r="A23" s="7">
        <v>2</v>
      </c>
      <c r="B23" s="45" t="s">
        <v>59</v>
      </c>
      <c r="C23" s="45" t="s">
        <v>60</v>
      </c>
      <c r="D23" s="8"/>
      <c r="E23" s="9">
        <v>214.5</v>
      </c>
      <c r="F23" s="10">
        <f>E23/3.4</f>
        <v>63.08823529411765</v>
      </c>
      <c r="G23" s="11">
        <f>RANK(F23,F$22:F$23,0)</f>
        <v>2</v>
      </c>
      <c r="H23" s="9">
        <v>218</v>
      </c>
      <c r="I23" s="10">
        <f>H23/3.4</f>
        <v>64.11764705882354</v>
      </c>
      <c r="J23" s="11">
        <f>RANK(I23,I$22:I$23,0)</f>
        <v>2</v>
      </c>
      <c r="K23" s="9">
        <v>222</v>
      </c>
      <c r="L23" s="10">
        <f>K23/3.4</f>
        <v>65.29411764705883</v>
      </c>
      <c r="M23" s="11">
        <f>RANK(L23,L$22:L$23,0)</f>
        <v>2</v>
      </c>
      <c r="N23" s="11"/>
      <c r="O23" s="11"/>
      <c r="P23" s="9">
        <f>E23+H23+K23</f>
        <v>654.5</v>
      </c>
      <c r="Q23" s="12">
        <f>(I23+F23+L23)/3</f>
        <v>64.16666666666667</v>
      </c>
      <c r="R23" s="13"/>
    </row>
    <row r="24" spans="1:18" ht="24" customHeight="1">
      <c r="A24" s="113" t="s">
        <v>164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</row>
    <row r="25" spans="1:18" ht="24" customHeight="1">
      <c r="A25" s="7">
        <v>1</v>
      </c>
      <c r="B25" s="31" t="s">
        <v>53</v>
      </c>
      <c r="C25" s="31" t="s">
        <v>54</v>
      </c>
      <c r="D25" s="8"/>
      <c r="E25" s="9">
        <v>331</v>
      </c>
      <c r="F25" s="10">
        <f>E25/4.6</f>
        <v>71.95652173913044</v>
      </c>
      <c r="G25" s="11">
        <v>1</v>
      </c>
      <c r="H25" s="9">
        <v>334.5</v>
      </c>
      <c r="I25" s="10">
        <f>H25/4.6</f>
        <v>72.71739130434783</v>
      </c>
      <c r="J25" s="11">
        <v>1</v>
      </c>
      <c r="K25" s="9">
        <v>349</v>
      </c>
      <c r="L25" s="10">
        <f>K25/4.6</f>
        <v>75.86956521739131</v>
      </c>
      <c r="M25" s="11">
        <v>1</v>
      </c>
      <c r="N25" s="11"/>
      <c r="O25" s="11"/>
      <c r="P25" s="9">
        <f>E25+H25+K25</f>
        <v>1014.5</v>
      </c>
      <c r="Q25" s="12">
        <f>(I25+F25+L25)/3</f>
        <v>73.51449275362319</v>
      </c>
      <c r="R25" s="13"/>
    </row>
    <row r="26" spans="1:18" ht="15">
      <c r="A26" s="15"/>
      <c r="B26" s="16"/>
      <c r="C26" s="18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>
      <c r="A27" s="20"/>
      <c r="B27" s="16"/>
      <c r="C27" s="18"/>
      <c r="D27" s="17"/>
      <c r="E27" s="21"/>
      <c r="F27" s="22"/>
      <c r="G27" s="23"/>
      <c r="H27" s="21"/>
      <c r="I27" s="22"/>
      <c r="J27" s="23"/>
      <c r="K27" s="21"/>
      <c r="L27" s="22"/>
      <c r="M27" s="23"/>
      <c r="N27" s="23"/>
      <c r="O27" s="23"/>
      <c r="P27" s="21"/>
      <c r="Q27" s="24"/>
      <c r="R27" s="25"/>
    </row>
    <row r="28" spans="1:18" s="72" customFormat="1" ht="18">
      <c r="A28" s="68"/>
      <c r="B28" s="93" t="s">
        <v>105</v>
      </c>
      <c r="C28" s="93"/>
      <c r="D28" s="69"/>
      <c r="E28" s="69"/>
      <c r="F28" s="70"/>
      <c r="G28" s="69"/>
      <c r="H28" s="69"/>
      <c r="I28" s="70"/>
      <c r="J28" s="69"/>
      <c r="K28" s="71" t="s">
        <v>142</v>
      </c>
      <c r="M28" s="71"/>
      <c r="N28" s="71"/>
      <c r="O28" s="71"/>
      <c r="P28" s="71"/>
      <c r="Q28" s="71"/>
      <c r="R28" s="71"/>
    </row>
    <row r="29" spans="1:18" s="72" customFormat="1" ht="18">
      <c r="A29" s="68"/>
      <c r="B29" s="93" t="s">
        <v>106</v>
      </c>
      <c r="C29" s="93"/>
      <c r="D29" s="73"/>
      <c r="E29" s="73"/>
      <c r="F29" s="73"/>
      <c r="G29" s="73"/>
      <c r="H29" s="73"/>
      <c r="I29" s="73"/>
      <c r="J29" s="73"/>
      <c r="K29" s="71" t="s">
        <v>143</v>
      </c>
      <c r="M29" s="71"/>
      <c r="N29" s="71"/>
      <c r="O29" s="71"/>
      <c r="P29" s="71"/>
      <c r="Q29" s="71"/>
      <c r="R29" s="71"/>
    </row>
  </sheetData>
  <sheetProtection/>
  <mergeCells count="27">
    <mergeCell ref="M4:R4"/>
    <mergeCell ref="A5:A6"/>
    <mergeCell ref="B5:B6"/>
    <mergeCell ref="C5:C6"/>
    <mergeCell ref="D5:D6"/>
    <mergeCell ref="E5:G5"/>
    <mergeCell ref="A1:R1"/>
    <mergeCell ref="A2:R2"/>
    <mergeCell ref="A3:B3"/>
    <mergeCell ref="C3:H3"/>
    <mergeCell ref="A4:C4"/>
    <mergeCell ref="H5:J5"/>
    <mergeCell ref="K5:M5"/>
    <mergeCell ref="N5:N6"/>
    <mergeCell ref="O5:O6"/>
    <mergeCell ref="P5:P6"/>
    <mergeCell ref="Q5:Q6"/>
    <mergeCell ref="R5:R6"/>
    <mergeCell ref="B28:C28"/>
    <mergeCell ref="B29:C29"/>
    <mergeCell ref="A17:R17"/>
    <mergeCell ref="A10:Q10"/>
    <mergeCell ref="A7:Q7"/>
    <mergeCell ref="A21:R21"/>
    <mergeCell ref="E16:Q16"/>
    <mergeCell ref="A24:R24"/>
    <mergeCell ref="A19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7109375" style="0" customWidth="1"/>
    <col min="2" max="2" width="4.7109375" style="0" hidden="1" customWidth="1"/>
    <col min="3" max="3" width="20.00390625" style="0" customWidth="1"/>
    <col min="4" max="4" width="19.8515625" style="0" customWidth="1"/>
    <col min="5" max="5" width="12.140625" style="0" hidden="1" customWidth="1"/>
  </cols>
  <sheetData>
    <row r="1" spans="1:19" ht="25.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21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1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50.25" customHeight="1">
      <c r="A4" s="103" t="s">
        <v>109</v>
      </c>
      <c r="B4" s="103"/>
      <c r="C4" s="103"/>
      <c r="D4" s="94" t="s">
        <v>149</v>
      </c>
      <c r="E4" s="94"/>
      <c r="F4" s="94"/>
      <c r="G4" s="94"/>
      <c r="H4" s="94"/>
      <c r="I4" s="94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0.25">
      <c r="A5" s="104" t="s">
        <v>104</v>
      </c>
      <c r="B5" s="104"/>
      <c r="C5" s="104"/>
      <c r="D5" s="104"/>
      <c r="E5" s="3"/>
      <c r="F5" s="3"/>
      <c r="G5" s="3"/>
      <c r="H5" s="3"/>
      <c r="I5" s="3"/>
      <c r="J5" s="3"/>
      <c r="K5" s="3"/>
      <c r="L5" s="3"/>
      <c r="M5" s="3"/>
      <c r="N5" s="125" t="s">
        <v>123</v>
      </c>
      <c r="O5" s="125"/>
      <c r="P5" s="125"/>
      <c r="Q5" s="125"/>
      <c r="R5" s="125"/>
      <c r="S5" s="125"/>
    </row>
    <row r="6" spans="1:19" ht="18" customHeight="1">
      <c r="A6" s="127" t="s">
        <v>110</v>
      </c>
      <c r="B6" s="127" t="s">
        <v>111</v>
      </c>
      <c r="C6" s="128" t="s">
        <v>112</v>
      </c>
      <c r="D6" s="128" t="s">
        <v>113</v>
      </c>
      <c r="E6" s="128" t="s">
        <v>114</v>
      </c>
      <c r="F6" s="122" t="s">
        <v>115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26" t="s">
        <v>119</v>
      </c>
      <c r="S6" s="90" t="s">
        <v>120</v>
      </c>
    </row>
    <row r="7" spans="1:19" ht="78.75" customHeight="1">
      <c r="A7" s="127"/>
      <c r="B7" s="127"/>
      <c r="C7" s="128"/>
      <c r="D7" s="128"/>
      <c r="E7" s="128"/>
      <c r="F7" s="60" t="s">
        <v>150</v>
      </c>
      <c r="G7" s="62" t="s">
        <v>151</v>
      </c>
      <c r="H7" s="61" t="s">
        <v>152</v>
      </c>
      <c r="I7" s="60" t="s">
        <v>153</v>
      </c>
      <c r="J7" s="60" t="s">
        <v>154</v>
      </c>
      <c r="K7" s="62" t="s">
        <v>155</v>
      </c>
      <c r="L7" s="61" t="s">
        <v>156</v>
      </c>
      <c r="M7" s="60" t="s">
        <v>157</v>
      </c>
      <c r="N7" s="61" t="s">
        <v>158</v>
      </c>
      <c r="O7" s="60" t="s">
        <v>159</v>
      </c>
      <c r="P7" s="62" t="s">
        <v>160</v>
      </c>
      <c r="Q7" s="61" t="s">
        <v>161</v>
      </c>
      <c r="R7" s="126"/>
      <c r="S7" s="90"/>
    </row>
    <row r="8" spans="1:19" ht="51" customHeight="1">
      <c r="A8" s="65">
        <v>1</v>
      </c>
      <c r="B8" s="63"/>
      <c r="C8" s="31" t="s">
        <v>162</v>
      </c>
      <c r="D8" s="64" t="s">
        <v>48</v>
      </c>
      <c r="E8" s="63"/>
      <c r="F8" s="67">
        <v>8</v>
      </c>
      <c r="G8" s="67">
        <v>7.5</v>
      </c>
      <c r="H8" s="67">
        <v>7</v>
      </c>
      <c r="I8" s="67">
        <v>8</v>
      </c>
      <c r="J8" s="67">
        <v>7</v>
      </c>
      <c r="K8" s="67">
        <v>7</v>
      </c>
      <c r="L8" s="67">
        <v>7</v>
      </c>
      <c r="M8" s="67">
        <v>8</v>
      </c>
      <c r="N8" s="67">
        <v>8</v>
      </c>
      <c r="O8" s="67">
        <v>7.5</v>
      </c>
      <c r="P8" s="67">
        <v>8</v>
      </c>
      <c r="Q8" s="67">
        <v>9</v>
      </c>
      <c r="R8" s="65">
        <f>SUM(F8:Q8)</f>
        <v>92</v>
      </c>
      <c r="S8" s="66">
        <f>R8/1.2</f>
        <v>76.66666666666667</v>
      </c>
    </row>
    <row r="9" spans="1:19" ht="51" customHeight="1">
      <c r="A9" s="65">
        <v>2</v>
      </c>
      <c r="B9" s="63"/>
      <c r="C9" s="31" t="s">
        <v>163</v>
      </c>
      <c r="D9" s="64" t="s">
        <v>50</v>
      </c>
      <c r="E9" s="63"/>
      <c r="F9" s="67">
        <v>7</v>
      </c>
      <c r="G9" s="67">
        <v>7</v>
      </c>
      <c r="H9" s="67">
        <v>6.5</v>
      </c>
      <c r="I9" s="67">
        <v>6.5</v>
      </c>
      <c r="J9" s="67">
        <v>7</v>
      </c>
      <c r="K9" s="67">
        <v>6.5</v>
      </c>
      <c r="L9" s="67">
        <v>6.5</v>
      </c>
      <c r="M9" s="67">
        <v>6.5</v>
      </c>
      <c r="N9" s="67">
        <v>7</v>
      </c>
      <c r="O9" s="67">
        <v>7</v>
      </c>
      <c r="P9" s="67">
        <v>7.5</v>
      </c>
      <c r="Q9" s="67">
        <v>8</v>
      </c>
      <c r="R9" s="65">
        <f>SUM(F9:Q9)</f>
        <v>83</v>
      </c>
      <c r="S9" s="66">
        <f>R9/1.2</f>
        <v>69.16666666666667</v>
      </c>
    </row>
    <row r="11" spans="1:19" s="72" customFormat="1" ht="18">
      <c r="A11" s="68"/>
      <c r="B11" s="68"/>
      <c r="C11" s="93" t="s">
        <v>105</v>
      </c>
      <c r="D11" s="93"/>
      <c r="E11" s="69"/>
      <c r="F11" s="69"/>
      <c r="G11" s="70"/>
      <c r="H11" s="69"/>
      <c r="I11" s="69"/>
      <c r="J11" s="70"/>
      <c r="K11" s="69"/>
      <c r="L11" s="71" t="s">
        <v>142</v>
      </c>
      <c r="N11" s="71"/>
      <c r="O11" s="71"/>
      <c r="P11" s="71"/>
      <c r="Q11" s="71"/>
      <c r="R11" s="71"/>
      <c r="S11" s="71"/>
    </row>
    <row r="12" spans="1:19" s="72" customFormat="1" ht="18">
      <c r="A12" s="68"/>
      <c r="B12" s="68"/>
      <c r="C12" s="93" t="s">
        <v>106</v>
      </c>
      <c r="D12" s="93"/>
      <c r="E12" s="73"/>
      <c r="F12" s="73"/>
      <c r="G12" s="73"/>
      <c r="H12" s="73"/>
      <c r="I12" s="73"/>
      <c r="J12" s="73"/>
      <c r="K12" s="73"/>
      <c r="L12" s="71" t="s">
        <v>143</v>
      </c>
      <c r="N12" s="71"/>
      <c r="O12" s="71"/>
      <c r="P12" s="71"/>
      <c r="Q12" s="71"/>
      <c r="R12" s="71"/>
      <c r="S12" s="71"/>
    </row>
  </sheetData>
  <sheetProtection/>
  <mergeCells count="17">
    <mergeCell ref="D6:D7"/>
    <mergeCell ref="E6:E7"/>
    <mergeCell ref="A1:S1"/>
    <mergeCell ref="A2:S2"/>
    <mergeCell ref="A3:S3"/>
    <mergeCell ref="A4:C4"/>
    <mergeCell ref="D4:I4"/>
    <mergeCell ref="F6:Q6"/>
    <mergeCell ref="C11:D11"/>
    <mergeCell ref="C12:D12"/>
    <mergeCell ref="A5:D5"/>
    <mergeCell ref="N5:S5"/>
    <mergeCell ref="R6:R7"/>
    <mergeCell ref="S6:S7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110" zoomScaleNormal="110" zoomScalePageLayoutView="0" workbookViewId="0" topLeftCell="A1">
      <selection activeCell="A20" sqref="A20:IV21"/>
    </sheetView>
  </sheetViews>
  <sheetFormatPr defaultColWidth="9.140625" defaultRowHeight="15"/>
  <cols>
    <col min="1" max="1" width="6.7109375" style="0" customWidth="1"/>
    <col min="2" max="2" width="19.28125" style="0" customWidth="1"/>
    <col min="3" max="3" width="18.421875" style="0" customWidth="1"/>
    <col min="4" max="4" width="16.140625" style="0" hidden="1" customWidth="1"/>
    <col min="5" max="5" width="9.140625" style="0" customWidth="1"/>
    <col min="6" max="6" width="11.57421875" style="0" customWidth="1"/>
    <col min="7" max="7" width="6.8515625" style="0" customWidth="1"/>
    <col min="13" max="13" width="12.57421875" style="0" customWidth="1"/>
    <col min="14" max="14" width="4.57421875" style="0" customWidth="1"/>
    <col min="15" max="15" width="3.7109375" style="0" customWidth="1"/>
    <col min="16" max="16" width="3.8515625" style="0" customWidth="1"/>
    <col min="18" max="18" width="10.8515625" style="0" customWidth="1"/>
  </cols>
  <sheetData>
    <row r="1" spans="1:18" ht="35.25">
      <c r="A1" s="120" t="s">
        <v>124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1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1">
      <c r="A3" s="112" t="s">
        <v>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54.75" customHeight="1">
      <c r="A4" s="103" t="s">
        <v>109</v>
      </c>
      <c r="B4" s="103"/>
      <c r="C4" s="94" t="s">
        <v>169</v>
      </c>
      <c r="D4" s="94"/>
      <c r="E4" s="94"/>
      <c r="F4" s="94"/>
      <c r="G4" s="94"/>
      <c r="H4" s="9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25">
      <c r="A5" s="104" t="s">
        <v>104</v>
      </c>
      <c r="B5" s="104"/>
      <c r="C5" s="104"/>
      <c r="D5" s="3"/>
      <c r="E5" s="3"/>
      <c r="F5" s="3"/>
      <c r="G5" s="3"/>
      <c r="H5" s="3"/>
      <c r="I5" s="3"/>
      <c r="J5" s="3"/>
      <c r="K5" s="3"/>
      <c r="L5" s="3"/>
      <c r="M5" s="105" t="s">
        <v>123</v>
      </c>
      <c r="N5" s="105"/>
      <c r="O5" s="105"/>
      <c r="P5" s="105"/>
      <c r="Q5" s="106"/>
      <c r="R5" s="106"/>
    </row>
    <row r="6" spans="1:18" ht="18" customHeight="1">
      <c r="A6" s="127" t="s">
        <v>110</v>
      </c>
      <c r="B6" s="128" t="s">
        <v>112</v>
      </c>
      <c r="C6" s="128" t="s">
        <v>113</v>
      </c>
      <c r="D6" s="139" t="s">
        <v>114</v>
      </c>
      <c r="E6" s="138" t="s">
        <v>127</v>
      </c>
      <c r="F6" s="138"/>
      <c r="G6" s="138"/>
      <c r="H6" s="130" t="s">
        <v>128</v>
      </c>
      <c r="I6" s="131"/>
      <c r="J6" s="131"/>
      <c r="K6" s="131"/>
      <c r="L6" s="131"/>
      <c r="M6" s="131"/>
      <c r="N6" s="132"/>
      <c r="O6" s="133" t="s">
        <v>129</v>
      </c>
      <c r="P6" s="133" t="s">
        <v>130</v>
      </c>
      <c r="Q6" s="136" t="s">
        <v>131</v>
      </c>
      <c r="R6" s="137" t="s">
        <v>132</v>
      </c>
    </row>
    <row r="7" spans="1:18" ht="15">
      <c r="A7" s="127"/>
      <c r="B7" s="128"/>
      <c r="C7" s="128"/>
      <c r="D7" s="140"/>
      <c r="E7" s="138" t="s">
        <v>115</v>
      </c>
      <c r="F7" s="138"/>
      <c r="G7" s="138"/>
      <c r="H7" s="130" t="s">
        <v>116</v>
      </c>
      <c r="I7" s="131"/>
      <c r="J7" s="131"/>
      <c r="K7" s="131"/>
      <c r="L7" s="131"/>
      <c r="M7" s="131"/>
      <c r="N7" s="132"/>
      <c r="O7" s="134"/>
      <c r="P7" s="134"/>
      <c r="Q7" s="136"/>
      <c r="R7" s="137"/>
    </row>
    <row r="8" spans="1:18" ht="84" customHeight="1">
      <c r="A8" s="127"/>
      <c r="B8" s="128"/>
      <c r="C8" s="128"/>
      <c r="D8" s="141"/>
      <c r="E8" s="33" t="s">
        <v>133</v>
      </c>
      <c r="F8" s="34" t="s">
        <v>122</v>
      </c>
      <c r="G8" s="35" t="s">
        <v>110</v>
      </c>
      <c r="H8" s="36" t="s">
        <v>134</v>
      </c>
      <c r="I8" s="36" t="s">
        <v>135</v>
      </c>
      <c r="J8" s="36" t="s">
        <v>136</v>
      </c>
      <c r="K8" s="36" t="s">
        <v>137</v>
      </c>
      <c r="L8" s="33" t="s">
        <v>133</v>
      </c>
      <c r="M8" s="34" t="s">
        <v>122</v>
      </c>
      <c r="N8" s="35" t="s">
        <v>110</v>
      </c>
      <c r="O8" s="135"/>
      <c r="P8" s="135"/>
      <c r="Q8" s="136"/>
      <c r="R8" s="137"/>
    </row>
    <row r="9" spans="1:18" ht="24" customHeight="1">
      <c r="A9" s="49">
        <f aca="true" t="shared" si="0" ref="A9:A16">RANK(R9,R$9:R$16,0)</f>
        <v>1</v>
      </c>
      <c r="B9" s="75" t="s">
        <v>77</v>
      </c>
      <c r="C9" s="79" t="s">
        <v>21</v>
      </c>
      <c r="D9" s="44"/>
      <c r="E9" s="37">
        <v>137</v>
      </c>
      <c r="F9" s="38">
        <f aca="true" t="shared" si="1" ref="F9:F16">E9/2-IF($T9=1,0.5,IF($T9=2,1.5,0))</f>
        <v>68.5</v>
      </c>
      <c r="G9" s="39">
        <f aca="true" t="shared" si="2" ref="G9:G16">RANK(F9,F$9:F$16)</f>
        <v>1</v>
      </c>
      <c r="H9" s="40">
        <v>7.2</v>
      </c>
      <c r="I9" s="40">
        <v>7.4</v>
      </c>
      <c r="J9" s="40">
        <v>7</v>
      </c>
      <c r="K9" s="40">
        <v>7.1</v>
      </c>
      <c r="L9" s="37">
        <f aca="true" t="shared" si="3" ref="L9:L16">H9+K9+J9+I9</f>
        <v>28.700000000000003</v>
      </c>
      <c r="M9" s="38">
        <f aca="true" t="shared" si="4" ref="M9:M16">L9/0.4</f>
        <v>71.75</v>
      </c>
      <c r="N9" s="39">
        <f aca="true" t="shared" si="5" ref="N9:N16">RANK(M9,M$9:M$16)</f>
        <v>1</v>
      </c>
      <c r="O9" s="39"/>
      <c r="P9" s="41"/>
      <c r="Q9" s="40">
        <f aca="true" t="shared" si="6" ref="Q9:Q16">E9+L9</f>
        <v>165.7</v>
      </c>
      <c r="R9" s="42">
        <f aca="true" t="shared" si="7" ref="R9:R16">(F9+M9)/2</f>
        <v>70.125</v>
      </c>
    </row>
    <row r="10" spans="1:18" ht="28.5" customHeight="1">
      <c r="A10" s="49">
        <f t="shared" si="0"/>
        <v>2</v>
      </c>
      <c r="B10" s="45" t="s">
        <v>167</v>
      </c>
      <c r="C10" s="45" t="s">
        <v>78</v>
      </c>
      <c r="D10" s="44"/>
      <c r="E10" s="37">
        <v>128.5</v>
      </c>
      <c r="F10" s="38">
        <f t="shared" si="1"/>
        <v>64.25</v>
      </c>
      <c r="G10" s="39">
        <f t="shared" si="2"/>
        <v>3</v>
      </c>
      <c r="H10" s="40">
        <v>6.7</v>
      </c>
      <c r="I10" s="40">
        <v>6</v>
      </c>
      <c r="J10" s="40">
        <v>6.9</v>
      </c>
      <c r="K10" s="40">
        <v>6.3</v>
      </c>
      <c r="L10" s="37">
        <f t="shared" si="3"/>
        <v>25.9</v>
      </c>
      <c r="M10" s="38">
        <f t="shared" si="4"/>
        <v>64.74999999999999</v>
      </c>
      <c r="N10" s="39">
        <f t="shared" si="5"/>
        <v>2</v>
      </c>
      <c r="O10" s="39"/>
      <c r="P10" s="41"/>
      <c r="Q10" s="40">
        <f t="shared" si="6"/>
        <v>154.4</v>
      </c>
      <c r="R10" s="42">
        <f t="shared" si="7"/>
        <v>64.5</v>
      </c>
    </row>
    <row r="11" spans="1:18" ht="24" customHeight="1">
      <c r="A11" s="49">
        <f t="shared" si="0"/>
        <v>3</v>
      </c>
      <c r="B11" s="45" t="s">
        <v>73</v>
      </c>
      <c r="C11" s="45" t="s">
        <v>74</v>
      </c>
      <c r="D11" s="8"/>
      <c r="E11" s="37">
        <v>130</v>
      </c>
      <c r="F11" s="38">
        <f t="shared" si="1"/>
        <v>65</v>
      </c>
      <c r="G11" s="39">
        <f t="shared" si="2"/>
        <v>2</v>
      </c>
      <c r="H11" s="40">
        <v>6.3</v>
      </c>
      <c r="I11" s="40">
        <v>6.4</v>
      </c>
      <c r="J11" s="40">
        <v>6.5</v>
      </c>
      <c r="K11" s="40">
        <v>6.3</v>
      </c>
      <c r="L11" s="37">
        <f t="shared" si="3"/>
        <v>25.5</v>
      </c>
      <c r="M11" s="38">
        <f t="shared" si="4"/>
        <v>63.75</v>
      </c>
      <c r="N11" s="39">
        <f t="shared" si="5"/>
        <v>3</v>
      </c>
      <c r="O11" s="39"/>
      <c r="P11" s="41"/>
      <c r="Q11" s="40">
        <f t="shared" si="6"/>
        <v>155.5</v>
      </c>
      <c r="R11" s="42">
        <f t="shared" si="7"/>
        <v>64.375</v>
      </c>
    </row>
    <row r="12" spans="1:18" ht="24" customHeight="1">
      <c r="A12" s="49">
        <f t="shared" si="0"/>
        <v>4</v>
      </c>
      <c r="B12" s="45" t="s">
        <v>68</v>
      </c>
      <c r="C12" s="45" t="s">
        <v>75</v>
      </c>
      <c r="D12" s="44"/>
      <c r="E12" s="37">
        <v>119.5</v>
      </c>
      <c r="F12" s="38">
        <f t="shared" si="1"/>
        <v>59.75</v>
      </c>
      <c r="G12" s="39">
        <f t="shared" si="2"/>
        <v>5</v>
      </c>
      <c r="H12" s="40">
        <v>6.5</v>
      </c>
      <c r="I12" s="40">
        <v>6</v>
      </c>
      <c r="J12" s="40">
        <v>6.3</v>
      </c>
      <c r="K12" s="40">
        <v>6.2</v>
      </c>
      <c r="L12" s="37">
        <f t="shared" si="3"/>
        <v>25</v>
      </c>
      <c r="M12" s="38">
        <f t="shared" si="4"/>
        <v>62.5</v>
      </c>
      <c r="N12" s="39">
        <f t="shared" si="5"/>
        <v>4</v>
      </c>
      <c r="O12" s="39"/>
      <c r="P12" s="41"/>
      <c r="Q12" s="40">
        <f t="shared" si="6"/>
        <v>144.5</v>
      </c>
      <c r="R12" s="42">
        <f t="shared" si="7"/>
        <v>61.125</v>
      </c>
    </row>
    <row r="13" spans="1:18" ht="24" customHeight="1">
      <c r="A13" s="49">
        <f t="shared" si="0"/>
        <v>5</v>
      </c>
      <c r="B13" s="45" t="s">
        <v>66</v>
      </c>
      <c r="C13" s="59" t="s">
        <v>93</v>
      </c>
      <c r="D13" s="8"/>
      <c r="E13" s="37">
        <v>117.5</v>
      </c>
      <c r="F13" s="38">
        <f t="shared" si="1"/>
        <v>58.75</v>
      </c>
      <c r="G13" s="39">
        <f t="shared" si="2"/>
        <v>6</v>
      </c>
      <c r="H13" s="40">
        <v>6.5</v>
      </c>
      <c r="I13" s="40">
        <v>5.9</v>
      </c>
      <c r="J13" s="40">
        <v>5.7</v>
      </c>
      <c r="K13" s="40">
        <v>6.1</v>
      </c>
      <c r="L13" s="37">
        <f t="shared" si="3"/>
        <v>24.200000000000003</v>
      </c>
      <c r="M13" s="38">
        <f t="shared" si="4"/>
        <v>60.50000000000001</v>
      </c>
      <c r="N13" s="39">
        <f t="shared" si="5"/>
        <v>5</v>
      </c>
      <c r="O13" s="39"/>
      <c r="P13" s="41"/>
      <c r="Q13" s="40">
        <f t="shared" si="6"/>
        <v>141.7</v>
      </c>
      <c r="R13" s="42">
        <f t="shared" si="7"/>
        <v>59.625</v>
      </c>
    </row>
    <row r="14" spans="1:18" ht="24" customHeight="1">
      <c r="A14" s="49">
        <f t="shared" si="0"/>
        <v>6</v>
      </c>
      <c r="B14" s="45" t="s">
        <v>76</v>
      </c>
      <c r="C14" s="45" t="s">
        <v>50</v>
      </c>
      <c r="D14" s="8"/>
      <c r="E14" s="37">
        <v>121</v>
      </c>
      <c r="F14" s="38">
        <f t="shared" si="1"/>
        <v>60.5</v>
      </c>
      <c r="G14" s="39">
        <f t="shared" si="2"/>
        <v>4</v>
      </c>
      <c r="H14" s="40">
        <v>5.8</v>
      </c>
      <c r="I14" s="40">
        <v>5.5</v>
      </c>
      <c r="J14" s="40">
        <v>5.9</v>
      </c>
      <c r="K14" s="40">
        <v>5.9</v>
      </c>
      <c r="L14" s="37">
        <f t="shared" si="3"/>
        <v>23.1</v>
      </c>
      <c r="M14" s="38">
        <f t="shared" si="4"/>
        <v>57.75</v>
      </c>
      <c r="N14" s="39">
        <f t="shared" si="5"/>
        <v>8</v>
      </c>
      <c r="O14" s="39"/>
      <c r="P14" s="41"/>
      <c r="Q14" s="40">
        <f t="shared" si="6"/>
        <v>144.1</v>
      </c>
      <c r="R14" s="42">
        <f t="shared" si="7"/>
        <v>59.125</v>
      </c>
    </row>
    <row r="15" spans="1:18" ht="24" customHeight="1">
      <c r="A15" s="49">
        <f t="shared" si="0"/>
        <v>7</v>
      </c>
      <c r="B15" s="74" t="s">
        <v>168</v>
      </c>
      <c r="C15" s="74" t="s">
        <v>92</v>
      </c>
      <c r="D15" s="8"/>
      <c r="E15" s="37">
        <v>114</v>
      </c>
      <c r="F15" s="38">
        <f t="shared" si="1"/>
        <v>57</v>
      </c>
      <c r="G15" s="39">
        <f t="shared" si="2"/>
        <v>8</v>
      </c>
      <c r="H15" s="40">
        <v>6.8</v>
      </c>
      <c r="I15" s="40">
        <v>6</v>
      </c>
      <c r="J15" s="40">
        <v>5.5</v>
      </c>
      <c r="K15" s="40">
        <v>5.8</v>
      </c>
      <c r="L15" s="37">
        <f t="shared" si="3"/>
        <v>24.1</v>
      </c>
      <c r="M15" s="38">
        <f t="shared" si="4"/>
        <v>60.25</v>
      </c>
      <c r="N15" s="39">
        <f t="shared" si="5"/>
        <v>6</v>
      </c>
      <c r="O15" s="39"/>
      <c r="P15" s="41"/>
      <c r="Q15" s="40">
        <f t="shared" si="6"/>
        <v>138.1</v>
      </c>
      <c r="R15" s="42">
        <f t="shared" si="7"/>
        <v>58.625</v>
      </c>
    </row>
    <row r="16" spans="1:18" ht="24" customHeight="1">
      <c r="A16" s="49">
        <f t="shared" si="0"/>
        <v>8</v>
      </c>
      <c r="B16" s="87" t="s">
        <v>66</v>
      </c>
      <c r="C16" s="87" t="s">
        <v>67</v>
      </c>
      <c r="D16" s="80"/>
      <c r="E16" s="81">
        <v>116.5</v>
      </c>
      <c r="F16" s="82">
        <f t="shared" si="1"/>
        <v>58.25</v>
      </c>
      <c r="G16" s="39">
        <f t="shared" si="2"/>
        <v>7</v>
      </c>
      <c r="H16" s="84">
        <v>6.4</v>
      </c>
      <c r="I16" s="84">
        <v>6</v>
      </c>
      <c r="J16" s="84">
        <v>5.2</v>
      </c>
      <c r="K16" s="84">
        <v>5.8</v>
      </c>
      <c r="L16" s="81">
        <f t="shared" si="3"/>
        <v>23.4</v>
      </c>
      <c r="M16" s="82">
        <f t="shared" si="4"/>
        <v>58.49999999999999</v>
      </c>
      <c r="N16" s="39">
        <f t="shared" si="5"/>
        <v>7</v>
      </c>
      <c r="O16" s="83"/>
      <c r="P16" s="85"/>
      <c r="Q16" s="84">
        <f t="shared" si="6"/>
        <v>139.9</v>
      </c>
      <c r="R16" s="86">
        <f t="shared" si="7"/>
        <v>58.375</v>
      </c>
    </row>
    <row r="17" spans="1:18" ht="24" customHeight="1">
      <c r="A17" s="116" t="s">
        <v>166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24" customHeight="1">
      <c r="A18" s="49">
        <f>RANK(Q18,Q$18:Q$19,0)</f>
        <v>1</v>
      </c>
      <c r="B18" s="45" t="s">
        <v>70</v>
      </c>
      <c r="C18" s="45" t="s">
        <v>63</v>
      </c>
      <c r="D18" s="8"/>
      <c r="E18" s="37">
        <v>159</v>
      </c>
      <c r="F18" s="77">
        <f>E18/2.5-IF($T18=1,0.5,IF($T18=2,1.5,0))</f>
        <v>63.6</v>
      </c>
      <c r="G18" s="39">
        <f>RANK(F18,F$18:F$19)</f>
        <v>1</v>
      </c>
      <c r="H18" s="40">
        <v>6.7</v>
      </c>
      <c r="I18" s="40">
        <v>6.2</v>
      </c>
      <c r="J18" s="40">
        <v>6.9</v>
      </c>
      <c r="K18" s="40">
        <v>6.5</v>
      </c>
      <c r="L18" s="37">
        <f>H18+K18+J18+I18</f>
        <v>26.3</v>
      </c>
      <c r="M18" s="38">
        <f>L18/0.4</f>
        <v>65.75</v>
      </c>
      <c r="N18" s="39">
        <f>RANK(M18,M$18:M$19)</f>
        <v>1</v>
      </c>
      <c r="O18" s="39"/>
      <c r="P18" s="41"/>
      <c r="Q18" s="40">
        <f>E18+L18</f>
        <v>185.3</v>
      </c>
      <c r="R18" s="42">
        <f>(F18+M18)/2</f>
        <v>64.675</v>
      </c>
    </row>
    <row r="19" spans="1:18" ht="24" customHeight="1">
      <c r="A19" s="49">
        <f>RANK(Q19,Q$18:Q$19,0)</f>
        <v>2</v>
      </c>
      <c r="B19" s="45" t="s">
        <v>73</v>
      </c>
      <c r="C19" s="45" t="s">
        <v>74</v>
      </c>
      <c r="D19" s="8"/>
      <c r="E19" s="37">
        <v>155</v>
      </c>
      <c r="F19" s="77">
        <f>E19/2.5-IF($T19=1,0.5,IF($T19=2,1.5,0))</f>
        <v>62</v>
      </c>
      <c r="G19" s="39">
        <f>RANK(F19,F$18:F$19)</f>
        <v>2</v>
      </c>
      <c r="H19" s="40">
        <v>6.4</v>
      </c>
      <c r="I19" s="40">
        <v>6.2</v>
      </c>
      <c r="J19" s="40">
        <v>6.6</v>
      </c>
      <c r="K19" s="40">
        <v>6.3</v>
      </c>
      <c r="L19" s="37">
        <f>H19+K19+J19+I19</f>
        <v>25.499999999999996</v>
      </c>
      <c r="M19" s="38">
        <f>L19/0.4</f>
        <v>63.749999999999986</v>
      </c>
      <c r="N19" s="39">
        <f>RANK(M19,M$18:M$19)</f>
        <v>2</v>
      </c>
      <c r="O19" s="39"/>
      <c r="P19" s="41"/>
      <c r="Q19" s="40">
        <f>E19+L19</f>
        <v>180.5</v>
      </c>
      <c r="R19" s="42">
        <f>(F19+M19)/2</f>
        <v>62.87499999999999</v>
      </c>
    </row>
    <row r="20" spans="1:18" ht="15">
      <c r="A20" s="15"/>
      <c r="B20" s="16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">
      <c r="A21" s="20"/>
      <c r="B21" s="16"/>
      <c r="C21" s="18"/>
      <c r="D21" s="17"/>
      <c r="E21" s="21"/>
      <c r="F21" s="22"/>
      <c r="G21" s="23"/>
      <c r="H21" s="21"/>
      <c r="I21" s="22"/>
      <c r="J21" s="23"/>
      <c r="K21" s="21"/>
      <c r="L21" s="22"/>
      <c r="M21" s="23"/>
      <c r="N21" s="23"/>
      <c r="O21" s="23"/>
      <c r="P21" s="21"/>
      <c r="Q21" s="24"/>
      <c r="R21" s="25"/>
    </row>
    <row r="22" spans="1:18" ht="21">
      <c r="A22" s="26"/>
      <c r="B22" s="129" t="s">
        <v>105</v>
      </c>
      <c r="C22" s="129"/>
      <c r="D22" s="27"/>
      <c r="E22" s="27"/>
      <c r="F22" s="28"/>
      <c r="G22" s="27"/>
      <c r="H22" s="27"/>
      <c r="I22" s="71" t="s">
        <v>142</v>
      </c>
      <c r="J22" s="72"/>
      <c r="K22" s="71"/>
      <c r="L22" s="71"/>
      <c r="M22" s="71"/>
      <c r="N22" s="71"/>
      <c r="O22" s="71"/>
      <c r="P22" s="29"/>
      <c r="Q22" s="29"/>
      <c r="R22" s="29"/>
    </row>
    <row r="23" spans="1:18" ht="21">
      <c r="A23" s="26"/>
      <c r="B23" s="129" t="s">
        <v>106</v>
      </c>
      <c r="C23" s="129"/>
      <c r="D23" s="30"/>
      <c r="E23" s="30"/>
      <c r="F23" s="30"/>
      <c r="G23" s="30"/>
      <c r="H23" s="30"/>
      <c r="I23" s="71" t="s">
        <v>143</v>
      </c>
      <c r="J23" s="72"/>
      <c r="K23" s="71"/>
      <c r="L23" s="71"/>
      <c r="M23" s="71"/>
      <c r="N23" s="71"/>
      <c r="O23" s="71"/>
      <c r="P23" s="29"/>
      <c r="Q23" s="29"/>
      <c r="R23" s="29"/>
    </row>
  </sheetData>
  <sheetProtection/>
  <mergeCells count="22">
    <mergeCell ref="A5:C5"/>
    <mergeCell ref="M5:R5"/>
    <mergeCell ref="H7:N7"/>
    <mergeCell ref="E6:G6"/>
    <mergeCell ref="A6:A8"/>
    <mergeCell ref="D6:D8"/>
    <mergeCell ref="C6:C8"/>
    <mergeCell ref="A1:R1"/>
    <mergeCell ref="A2:R2"/>
    <mergeCell ref="A3:R3"/>
    <mergeCell ref="A4:B4"/>
    <mergeCell ref="C4:H4"/>
    <mergeCell ref="B6:B8"/>
    <mergeCell ref="A17:R17"/>
    <mergeCell ref="B22:C22"/>
    <mergeCell ref="B23:C23"/>
    <mergeCell ref="H6:N6"/>
    <mergeCell ref="O6:O8"/>
    <mergeCell ref="P6:P8"/>
    <mergeCell ref="Q6:Q8"/>
    <mergeCell ref="R6:R8"/>
    <mergeCell ref="E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110" zoomScaleNormal="110" zoomScalePageLayoutView="0" workbookViewId="0" topLeftCell="A1">
      <selection activeCell="B24" sqref="B24"/>
    </sheetView>
  </sheetViews>
  <sheetFormatPr defaultColWidth="9.140625" defaultRowHeight="15"/>
  <cols>
    <col min="1" max="1" width="6.7109375" style="0" customWidth="1"/>
    <col min="2" max="2" width="25.7109375" style="0" customWidth="1"/>
    <col min="3" max="3" width="26.140625" style="0" customWidth="1"/>
    <col min="4" max="4" width="16.140625" style="0" hidden="1" customWidth="1"/>
    <col min="5" max="5" width="9.140625" style="0" customWidth="1"/>
    <col min="6" max="6" width="11.57421875" style="0" customWidth="1"/>
    <col min="7" max="7" width="6.8515625" style="0" customWidth="1"/>
    <col min="8" max="8" width="11.00390625" style="0" customWidth="1"/>
    <col min="9" max="9" width="11.421875" style="0" customWidth="1"/>
    <col min="10" max="10" width="12.140625" style="0" customWidth="1"/>
    <col min="11" max="11" width="12.421875" style="0" customWidth="1"/>
    <col min="13" max="13" width="12.57421875" style="0" customWidth="1"/>
    <col min="14" max="14" width="4.57421875" style="0" customWidth="1"/>
    <col min="15" max="15" width="3.7109375" style="0" customWidth="1"/>
    <col min="16" max="16" width="3.8515625" style="0" customWidth="1"/>
    <col min="18" max="18" width="10.8515625" style="0" customWidth="1"/>
  </cols>
  <sheetData>
    <row r="1" spans="1:18" ht="35.25">
      <c r="A1" s="120" t="s">
        <v>124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1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54.75" customHeight="1">
      <c r="A3" s="103" t="s">
        <v>109</v>
      </c>
      <c r="B3" s="103"/>
      <c r="C3" s="94" t="s">
        <v>169</v>
      </c>
      <c r="D3" s="94"/>
      <c r="E3" s="94"/>
      <c r="F3" s="94"/>
      <c r="G3" s="94"/>
      <c r="H3" s="94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>
      <c r="A4" s="104" t="s">
        <v>104</v>
      </c>
      <c r="B4" s="104"/>
      <c r="C4" s="104"/>
      <c r="D4" s="3"/>
      <c r="E4" s="3"/>
      <c r="F4" s="3"/>
      <c r="G4" s="3"/>
      <c r="H4" s="3"/>
      <c r="I4" s="3"/>
      <c r="J4" s="3"/>
      <c r="K4" s="3"/>
      <c r="L4" s="3"/>
      <c r="M4" s="105" t="s">
        <v>123</v>
      </c>
      <c r="N4" s="105"/>
      <c r="O4" s="105"/>
      <c r="P4" s="105"/>
      <c r="Q4" s="106"/>
      <c r="R4" s="106"/>
    </row>
    <row r="5" spans="1:18" ht="18" customHeight="1">
      <c r="A5" s="127" t="s">
        <v>110</v>
      </c>
      <c r="B5" s="128" t="s">
        <v>112</v>
      </c>
      <c r="C5" s="128" t="s">
        <v>113</v>
      </c>
      <c r="D5" s="139" t="s">
        <v>114</v>
      </c>
      <c r="E5" s="138" t="s">
        <v>127</v>
      </c>
      <c r="F5" s="138"/>
      <c r="G5" s="138"/>
      <c r="H5" s="130" t="s">
        <v>128</v>
      </c>
      <c r="I5" s="131"/>
      <c r="J5" s="131"/>
      <c r="K5" s="131"/>
      <c r="L5" s="131"/>
      <c r="M5" s="131"/>
      <c r="N5" s="132"/>
      <c r="O5" s="133" t="s">
        <v>129</v>
      </c>
      <c r="P5" s="133" t="s">
        <v>130</v>
      </c>
      <c r="Q5" s="136" t="s">
        <v>131</v>
      </c>
      <c r="R5" s="137" t="s">
        <v>132</v>
      </c>
    </row>
    <row r="6" spans="1:18" ht="15">
      <c r="A6" s="127"/>
      <c r="B6" s="128"/>
      <c r="C6" s="128"/>
      <c r="D6" s="140"/>
      <c r="E6" s="138" t="s">
        <v>115</v>
      </c>
      <c r="F6" s="138"/>
      <c r="G6" s="138"/>
      <c r="H6" s="130" t="s">
        <v>116</v>
      </c>
      <c r="I6" s="131"/>
      <c r="J6" s="131"/>
      <c r="K6" s="131"/>
      <c r="L6" s="131"/>
      <c r="M6" s="131"/>
      <c r="N6" s="132"/>
      <c r="O6" s="134"/>
      <c r="P6" s="134"/>
      <c r="Q6" s="136"/>
      <c r="R6" s="137"/>
    </row>
    <row r="7" spans="1:18" ht="24" customHeight="1">
      <c r="A7" s="127"/>
      <c r="B7" s="128"/>
      <c r="C7" s="128"/>
      <c r="D7" s="141"/>
      <c r="E7" s="33" t="s">
        <v>133</v>
      </c>
      <c r="F7" s="34" t="s">
        <v>122</v>
      </c>
      <c r="G7" s="35" t="s">
        <v>110</v>
      </c>
      <c r="H7" s="36" t="s">
        <v>134</v>
      </c>
      <c r="I7" s="36" t="s">
        <v>135</v>
      </c>
      <c r="J7" s="36" t="s">
        <v>136</v>
      </c>
      <c r="K7" s="36" t="s">
        <v>137</v>
      </c>
      <c r="L7" s="33" t="s">
        <v>133</v>
      </c>
      <c r="M7" s="34" t="s">
        <v>122</v>
      </c>
      <c r="N7" s="35" t="s">
        <v>110</v>
      </c>
      <c r="O7" s="135"/>
      <c r="P7" s="135"/>
      <c r="Q7" s="136"/>
      <c r="R7" s="137"/>
    </row>
    <row r="8" spans="1:18" ht="24" customHeight="1">
      <c r="A8" s="116" t="s">
        <v>173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 ht="24" customHeight="1">
      <c r="A9" s="49">
        <f aca="true" t="shared" si="0" ref="A9:A19">RANK(R9,R$9:R$19,0)</f>
        <v>1</v>
      </c>
      <c r="B9" s="75" t="s">
        <v>79</v>
      </c>
      <c r="C9" s="79" t="s">
        <v>8</v>
      </c>
      <c r="D9" s="76"/>
      <c r="E9" s="37">
        <v>135</v>
      </c>
      <c r="F9" s="77">
        <f aca="true" t="shared" si="1" ref="F9:F14">E9/2-IF($T9=1,0.5,IF($T9=2,1.5,0))</f>
        <v>67.5</v>
      </c>
      <c r="G9" s="39">
        <f aca="true" t="shared" si="2" ref="G9:G19">RANK(F9,F$9:F$19)</f>
        <v>1</v>
      </c>
      <c r="H9" s="40">
        <v>6.7</v>
      </c>
      <c r="I9" s="40">
        <v>6.8</v>
      </c>
      <c r="J9" s="40">
        <v>6.7</v>
      </c>
      <c r="K9" s="40">
        <v>6.9</v>
      </c>
      <c r="L9" s="37">
        <f aca="true" t="shared" si="3" ref="L9:L19">H9+K9+J9+I9</f>
        <v>27.1</v>
      </c>
      <c r="M9" s="77">
        <f aca="true" t="shared" si="4" ref="M9:M14">L9/0.4</f>
        <v>67.75</v>
      </c>
      <c r="N9" s="39">
        <f aca="true" t="shared" si="5" ref="N9:N19">RANK(M9,M$9:M$19)</f>
        <v>3</v>
      </c>
      <c r="O9" s="39"/>
      <c r="P9" s="78"/>
      <c r="Q9" s="40">
        <f aca="true" t="shared" si="6" ref="Q9:Q19">E9+L9</f>
        <v>162.1</v>
      </c>
      <c r="R9" s="42">
        <f aca="true" t="shared" si="7" ref="R9:R19">(F9+M9)/2</f>
        <v>67.625</v>
      </c>
    </row>
    <row r="10" spans="1:18" ht="24" customHeight="1">
      <c r="A10" s="49">
        <f t="shared" si="0"/>
        <v>2</v>
      </c>
      <c r="B10" s="45" t="s">
        <v>83</v>
      </c>
      <c r="C10" s="59" t="s">
        <v>52</v>
      </c>
      <c r="D10" s="8"/>
      <c r="E10" s="37">
        <v>133</v>
      </c>
      <c r="F10" s="38">
        <f t="shared" si="1"/>
        <v>66.5</v>
      </c>
      <c r="G10" s="39">
        <f t="shared" si="2"/>
        <v>2</v>
      </c>
      <c r="H10" s="40">
        <v>7</v>
      </c>
      <c r="I10" s="40">
        <v>6.7</v>
      </c>
      <c r="J10" s="40">
        <v>6.8</v>
      </c>
      <c r="K10" s="40">
        <v>6.9</v>
      </c>
      <c r="L10" s="37">
        <f t="shared" si="3"/>
        <v>27.4</v>
      </c>
      <c r="M10" s="38">
        <f t="shared" si="4"/>
        <v>68.49999999999999</v>
      </c>
      <c r="N10" s="39">
        <f t="shared" si="5"/>
        <v>1</v>
      </c>
      <c r="O10" s="39"/>
      <c r="P10" s="41"/>
      <c r="Q10" s="40">
        <f t="shared" si="6"/>
        <v>160.4</v>
      </c>
      <c r="R10" s="42">
        <f t="shared" si="7"/>
        <v>67.5</v>
      </c>
    </row>
    <row r="11" spans="1:18" ht="24" customHeight="1">
      <c r="A11" s="49">
        <f t="shared" si="0"/>
        <v>3</v>
      </c>
      <c r="B11" s="45" t="s">
        <v>16</v>
      </c>
      <c r="C11" s="45" t="s">
        <v>103</v>
      </c>
      <c r="D11" s="8"/>
      <c r="E11" s="37">
        <v>133</v>
      </c>
      <c r="F11" s="38">
        <f t="shared" si="1"/>
        <v>66.5</v>
      </c>
      <c r="G11" s="39">
        <f t="shared" si="2"/>
        <v>2</v>
      </c>
      <c r="H11" s="40">
        <v>7</v>
      </c>
      <c r="I11" s="40">
        <v>6.5</v>
      </c>
      <c r="J11" s="40">
        <v>6.8</v>
      </c>
      <c r="K11" s="40">
        <v>6.7</v>
      </c>
      <c r="L11" s="37">
        <f t="shared" si="3"/>
        <v>27</v>
      </c>
      <c r="M11" s="38">
        <f t="shared" si="4"/>
        <v>67.5</v>
      </c>
      <c r="N11" s="39">
        <f t="shared" si="5"/>
        <v>4</v>
      </c>
      <c r="O11" s="39"/>
      <c r="P11" s="41"/>
      <c r="Q11" s="40">
        <f t="shared" si="6"/>
        <v>160</v>
      </c>
      <c r="R11" s="42">
        <f t="shared" si="7"/>
        <v>67</v>
      </c>
    </row>
    <row r="12" spans="1:18" ht="24" customHeight="1">
      <c r="A12" s="49">
        <f t="shared" si="0"/>
        <v>4</v>
      </c>
      <c r="B12" s="45" t="s">
        <v>64</v>
      </c>
      <c r="C12" s="45" t="s">
        <v>88</v>
      </c>
      <c r="D12" s="8"/>
      <c r="E12" s="37">
        <v>131</v>
      </c>
      <c r="F12" s="38">
        <f t="shared" si="1"/>
        <v>65.5</v>
      </c>
      <c r="G12" s="39">
        <f t="shared" si="2"/>
        <v>5</v>
      </c>
      <c r="H12" s="40">
        <v>6</v>
      </c>
      <c r="I12" s="40">
        <v>7</v>
      </c>
      <c r="J12" s="40">
        <v>7.2</v>
      </c>
      <c r="K12" s="40">
        <v>7</v>
      </c>
      <c r="L12" s="37">
        <f t="shared" si="3"/>
        <v>27.2</v>
      </c>
      <c r="M12" s="38">
        <f t="shared" si="4"/>
        <v>68</v>
      </c>
      <c r="N12" s="39">
        <f t="shared" si="5"/>
        <v>2</v>
      </c>
      <c r="O12" s="39"/>
      <c r="P12" s="41"/>
      <c r="Q12" s="40">
        <f t="shared" si="6"/>
        <v>158.2</v>
      </c>
      <c r="R12" s="42">
        <f t="shared" si="7"/>
        <v>66.75</v>
      </c>
    </row>
    <row r="13" spans="1:18" ht="24" customHeight="1">
      <c r="A13" s="49">
        <f t="shared" si="0"/>
        <v>5</v>
      </c>
      <c r="B13" s="45" t="s">
        <v>64</v>
      </c>
      <c r="C13" s="45" t="s">
        <v>65</v>
      </c>
      <c r="D13" s="43"/>
      <c r="E13" s="37">
        <v>130</v>
      </c>
      <c r="F13" s="38">
        <f t="shared" si="1"/>
        <v>65</v>
      </c>
      <c r="G13" s="39">
        <f t="shared" si="2"/>
        <v>6</v>
      </c>
      <c r="H13" s="40">
        <v>6.4</v>
      </c>
      <c r="I13" s="40">
        <v>6.5</v>
      </c>
      <c r="J13" s="40">
        <v>7</v>
      </c>
      <c r="K13" s="40">
        <v>6.6</v>
      </c>
      <c r="L13" s="37">
        <f t="shared" si="3"/>
        <v>26.5</v>
      </c>
      <c r="M13" s="38">
        <f t="shared" si="4"/>
        <v>66.25</v>
      </c>
      <c r="N13" s="39">
        <f t="shared" si="5"/>
        <v>5</v>
      </c>
      <c r="O13" s="39"/>
      <c r="P13" s="41"/>
      <c r="Q13" s="40">
        <f t="shared" si="6"/>
        <v>156.5</v>
      </c>
      <c r="R13" s="42">
        <f t="shared" si="7"/>
        <v>65.625</v>
      </c>
    </row>
    <row r="14" spans="1:18" ht="24" customHeight="1">
      <c r="A14" s="49">
        <f t="shared" si="0"/>
        <v>6</v>
      </c>
      <c r="B14" s="45" t="s">
        <v>86</v>
      </c>
      <c r="C14" s="45" t="s">
        <v>87</v>
      </c>
      <c r="D14" s="8"/>
      <c r="E14" s="37">
        <v>130</v>
      </c>
      <c r="F14" s="38">
        <f t="shared" si="1"/>
        <v>65</v>
      </c>
      <c r="G14" s="39">
        <f t="shared" si="2"/>
        <v>6</v>
      </c>
      <c r="H14" s="40">
        <v>5.8</v>
      </c>
      <c r="I14" s="40">
        <v>6.4</v>
      </c>
      <c r="J14" s="40">
        <v>6.6</v>
      </c>
      <c r="K14" s="40">
        <v>6.6</v>
      </c>
      <c r="L14" s="37">
        <f t="shared" si="3"/>
        <v>25.4</v>
      </c>
      <c r="M14" s="38">
        <f t="shared" si="4"/>
        <v>63.49999999999999</v>
      </c>
      <c r="N14" s="39">
        <f t="shared" si="5"/>
        <v>9</v>
      </c>
      <c r="O14" s="39"/>
      <c r="P14" s="41"/>
      <c r="Q14" s="40">
        <f t="shared" si="6"/>
        <v>155.4</v>
      </c>
      <c r="R14" s="42">
        <f t="shared" si="7"/>
        <v>64.25</v>
      </c>
    </row>
    <row r="15" spans="1:18" ht="24" customHeight="1">
      <c r="A15" s="49">
        <f t="shared" si="0"/>
        <v>7</v>
      </c>
      <c r="B15" s="45" t="s">
        <v>81</v>
      </c>
      <c r="C15" s="45" t="s">
        <v>82</v>
      </c>
      <c r="D15" s="8"/>
      <c r="E15" s="37">
        <v>133</v>
      </c>
      <c r="F15" s="38">
        <f>E15/2-0.5</f>
        <v>66</v>
      </c>
      <c r="G15" s="39">
        <f t="shared" si="2"/>
        <v>4</v>
      </c>
      <c r="H15" s="40">
        <v>6.5</v>
      </c>
      <c r="I15" s="40">
        <v>6</v>
      </c>
      <c r="J15" s="40">
        <v>6.2</v>
      </c>
      <c r="K15" s="40">
        <v>6.3</v>
      </c>
      <c r="L15" s="37">
        <f t="shared" si="3"/>
        <v>25</v>
      </c>
      <c r="M15" s="38">
        <f>L15/0.4-0.5</f>
        <v>62</v>
      </c>
      <c r="N15" s="39">
        <f t="shared" si="5"/>
        <v>10</v>
      </c>
      <c r="O15" s="39">
        <v>1</v>
      </c>
      <c r="P15" s="41"/>
      <c r="Q15" s="40">
        <f t="shared" si="6"/>
        <v>158</v>
      </c>
      <c r="R15" s="42">
        <f t="shared" si="7"/>
        <v>64</v>
      </c>
    </row>
    <row r="16" spans="1:18" ht="24" customHeight="1">
      <c r="A16" s="49">
        <f t="shared" si="0"/>
        <v>7</v>
      </c>
      <c r="B16" s="45" t="s">
        <v>19</v>
      </c>
      <c r="C16" s="45" t="s">
        <v>20</v>
      </c>
      <c r="D16" s="43"/>
      <c r="E16" s="37">
        <v>127</v>
      </c>
      <c r="F16" s="38">
        <f>E16/2-IF($T16=1,0.5,IF($T16=2,1.5,0))</f>
        <v>63.5</v>
      </c>
      <c r="G16" s="39">
        <f t="shared" si="2"/>
        <v>8</v>
      </c>
      <c r="H16" s="40">
        <v>7.3</v>
      </c>
      <c r="I16" s="40">
        <v>5.8</v>
      </c>
      <c r="J16" s="40">
        <v>6.2</v>
      </c>
      <c r="K16" s="40">
        <v>6.5</v>
      </c>
      <c r="L16" s="37">
        <f t="shared" si="3"/>
        <v>25.8</v>
      </c>
      <c r="M16" s="38">
        <f>L16/0.4</f>
        <v>64.5</v>
      </c>
      <c r="N16" s="39">
        <f t="shared" si="5"/>
        <v>7</v>
      </c>
      <c r="O16" s="39"/>
      <c r="P16" s="41"/>
      <c r="Q16" s="40">
        <f t="shared" si="6"/>
        <v>152.8</v>
      </c>
      <c r="R16" s="42">
        <f t="shared" si="7"/>
        <v>64</v>
      </c>
    </row>
    <row r="17" spans="1:18" ht="24" customHeight="1">
      <c r="A17" s="49">
        <f t="shared" si="0"/>
        <v>9</v>
      </c>
      <c r="B17" s="74" t="s">
        <v>84</v>
      </c>
      <c r="C17" s="74" t="s">
        <v>85</v>
      </c>
      <c r="D17" s="8"/>
      <c r="E17" s="37">
        <v>122</v>
      </c>
      <c r="F17" s="38">
        <f>E17/2-IF($T17=1,0.5,IF($T17=2,1.5,0))</f>
        <v>61</v>
      </c>
      <c r="G17" s="39">
        <f t="shared" si="2"/>
        <v>10</v>
      </c>
      <c r="H17" s="40">
        <v>6.4</v>
      </c>
      <c r="I17" s="40">
        <v>6.5</v>
      </c>
      <c r="J17" s="40">
        <v>6.5</v>
      </c>
      <c r="K17" s="40">
        <v>7</v>
      </c>
      <c r="L17" s="37">
        <f t="shared" si="3"/>
        <v>26.4</v>
      </c>
      <c r="M17" s="38">
        <f>L17/0.4</f>
        <v>65.99999999999999</v>
      </c>
      <c r="N17" s="39">
        <f t="shared" si="5"/>
        <v>6</v>
      </c>
      <c r="O17" s="39"/>
      <c r="P17" s="41"/>
      <c r="Q17" s="40">
        <f t="shared" si="6"/>
        <v>148.4</v>
      </c>
      <c r="R17" s="42">
        <f t="shared" si="7"/>
        <v>63.49999999999999</v>
      </c>
    </row>
    <row r="18" spans="1:18" ht="24" customHeight="1">
      <c r="A18" s="49">
        <f t="shared" si="0"/>
        <v>10</v>
      </c>
      <c r="B18" s="45" t="s">
        <v>71</v>
      </c>
      <c r="C18" s="59" t="s">
        <v>8</v>
      </c>
      <c r="D18" s="8"/>
      <c r="E18" s="37">
        <v>126</v>
      </c>
      <c r="F18" s="38">
        <f>E18/2-IF($T18=1,0.5,IF($T18=2,1.5,0))</f>
        <v>63</v>
      </c>
      <c r="G18" s="39">
        <f t="shared" si="2"/>
        <v>9</v>
      </c>
      <c r="H18" s="40">
        <v>6</v>
      </c>
      <c r="I18" s="40">
        <v>6.2</v>
      </c>
      <c r="J18" s="40">
        <v>6.9</v>
      </c>
      <c r="K18" s="40">
        <v>6.4</v>
      </c>
      <c r="L18" s="37">
        <f t="shared" si="3"/>
        <v>25.5</v>
      </c>
      <c r="M18" s="38">
        <f>L18/0.4</f>
        <v>63.75</v>
      </c>
      <c r="N18" s="39">
        <f t="shared" si="5"/>
        <v>8</v>
      </c>
      <c r="O18" s="39"/>
      <c r="P18" s="41"/>
      <c r="Q18" s="40">
        <f t="shared" si="6"/>
        <v>151.5</v>
      </c>
      <c r="R18" s="42">
        <f t="shared" si="7"/>
        <v>63.375</v>
      </c>
    </row>
    <row r="19" spans="1:18" ht="24" customHeight="1">
      <c r="A19" s="49">
        <f t="shared" si="0"/>
        <v>11</v>
      </c>
      <c r="B19" s="45" t="s">
        <v>80</v>
      </c>
      <c r="C19" s="45" t="s">
        <v>47</v>
      </c>
      <c r="D19" s="8"/>
      <c r="E19" s="37">
        <v>122</v>
      </c>
      <c r="F19" s="38">
        <f>E19/2-IF($T19=1,0.5,IF($T19=2,1.5,0))</f>
        <v>61</v>
      </c>
      <c r="G19" s="39">
        <f t="shared" si="2"/>
        <v>10</v>
      </c>
      <c r="H19" s="40">
        <v>6.6</v>
      </c>
      <c r="I19" s="40">
        <v>5.8</v>
      </c>
      <c r="J19" s="40">
        <v>5.6</v>
      </c>
      <c r="K19" s="40">
        <v>6.1</v>
      </c>
      <c r="L19" s="37">
        <f t="shared" si="3"/>
        <v>24.099999999999998</v>
      </c>
      <c r="M19" s="38">
        <f>L19/0.4</f>
        <v>60.24999999999999</v>
      </c>
      <c r="N19" s="39">
        <f t="shared" si="5"/>
        <v>11</v>
      </c>
      <c r="O19" s="39"/>
      <c r="P19" s="41"/>
      <c r="Q19" s="40">
        <f t="shared" si="6"/>
        <v>146.1</v>
      </c>
      <c r="R19" s="42">
        <f t="shared" si="7"/>
        <v>60.625</v>
      </c>
    </row>
    <row r="20" spans="1:18" ht="24" customHeight="1">
      <c r="A20" s="116" t="s">
        <v>170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24" customHeight="1">
      <c r="A21" s="49">
        <f aca="true" t="shared" si="8" ref="A21:A27">RANK(R21,R$21:R$27,0)</f>
        <v>1</v>
      </c>
      <c r="B21" s="45" t="s">
        <v>172</v>
      </c>
      <c r="C21" s="59" t="s">
        <v>91</v>
      </c>
      <c r="D21" s="8"/>
      <c r="E21" s="37">
        <v>136</v>
      </c>
      <c r="F21" s="38">
        <f aca="true" t="shared" si="9" ref="F21:F27">E21/2-IF($T21=1,0.5,IF($T21=2,1.5,0))</f>
        <v>68</v>
      </c>
      <c r="G21" s="39">
        <f aca="true" t="shared" si="10" ref="G21:G27">RANK(F21,F$21:F$27)</f>
        <v>2</v>
      </c>
      <c r="H21" s="40">
        <v>6.8</v>
      </c>
      <c r="I21" s="40">
        <v>7</v>
      </c>
      <c r="J21" s="40">
        <v>6.9</v>
      </c>
      <c r="K21" s="40">
        <v>7.2</v>
      </c>
      <c r="L21" s="37">
        <f aca="true" t="shared" si="11" ref="L21:L27">H21+K21+J21+I21</f>
        <v>27.9</v>
      </c>
      <c r="M21" s="38">
        <f aca="true" t="shared" si="12" ref="M21:M27">L21/0.4</f>
        <v>69.74999999999999</v>
      </c>
      <c r="N21" s="39">
        <f aca="true" t="shared" si="13" ref="N21:N27">RANK(M21,M$21:M$27)</f>
        <v>1</v>
      </c>
      <c r="O21" s="39"/>
      <c r="P21" s="41"/>
      <c r="Q21" s="40">
        <f aca="true" t="shared" si="14" ref="Q21:Q27">E21+L21</f>
        <v>163.9</v>
      </c>
      <c r="R21" s="42">
        <f aca="true" t="shared" si="15" ref="R21:R27">(F21+M21)/2</f>
        <v>68.875</v>
      </c>
    </row>
    <row r="22" spans="1:18" ht="24" customHeight="1">
      <c r="A22" s="49">
        <f t="shared" si="8"/>
        <v>2</v>
      </c>
      <c r="B22" s="45" t="s">
        <v>0</v>
      </c>
      <c r="C22" s="59" t="s">
        <v>72</v>
      </c>
      <c r="D22" s="8"/>
      <c r="E22" s="37">
        <v>138</v>
      </c>
      <c r="F22" s="38">
        <f t="shared" si="9"/>
        <v>69</v>
      </c>
      <c r="G22" s="39">
        <f t="shared" si="10"/>
        <v>1</v>
      </c>
      <c r="H22" s="40">
        <v>6.8</v>
      </c>
      <c r="I22" s="40">
        <v>7</v>
      </c>
      <c r="J22" s="40">
        <v>6.6</v>
      </c>
      <c r="K22" s="40">
        <v>6.8</v>
      </c>
      <c r="L22" s="37">
        <f t="shared" si="11"/>
        <v>27.2</v>
      </c>
      <c r="M22" s="38">
        <f t="shared" si="12"/>
        <v>68</v>
      </c>
      <c r="N22" s="39">
        <f t="shared" si="13"/>
        <v>3</v>
      </c>
      <c r="O22" s="39"/>
      <c r="P22" s="41"/>
      <c r="Q22" s="40">
        <f t="shared" si="14"/>
        <v>165.2</v>
      </c>
      <c r="R22" s="42">
        <f t="shared" si="15"/>
        <v>68.5</v>
      </c>
    </row>
    <row r="23" spans="1:18" ht="24" customHeight="1">
      <c r="A23" s="49">
        <f t="shared" si="8"/>
        <v>3</v>
      </c>
      <c r="B23" s="45" t="s">
        <v>99</v>
      </c>
      <c r="C23" s="45" t="s">
        <v>100</v>
      </c>
      <c r="D23" s="8"/>
      <c r="E23" s="37">
        <v>134</v>
      </c>
      <c r="F23" s="38">
        <f t="shared" si="9"/>
        <v>67</v>
      </c>
      <c r="G23" s="39">
        <f t="shared" si="10"/>
        <v>4</v>
      </c>
      <c r="H23" s="40">
        <v>6.6</v>
      </c>
      <c r="I23" s="40">
        <v>7</v>
      </c>
      <c r="J23" s="40">
        <v>7.2</v>
      </c>
      <c r="K23" s="40">
        <v>7</v>
      </c>
      <c r="L23" s="37">
        <f t="shared" si="11"/>
        <v>27.8</v>
      </c>
      <c r="M23" s="38">
        <f t="shared" si="12"/>
        <v>69.5</v>
      </c>
      <c r="N23" s="39">
        <f t="shared" si="13"/>
        <v>2</v>
      </c>
      <c r="O23" s="39"/>
      <c r="P23" s="41"/>
      <c r="Q23" s="40">
        <f t="shared" si="14"/>
        <v>161.8</v>
      </c>
      <c r="R23" s="42">
        <f t="shared" si="15"/>
        <v>68.25</v>
      </c>
    </row>
    <row r="24" spans="1:18" ht="24" customHeight="1">
      <c r="A24" s="49">
        <f t="shared" si="8"/>
        <v>4</v>
      </c>
      <c r="B24" s="45" t="s">
        <v>101</v>
      </c>
      <c r="C24" s="45" t="s">
        <v>102</v>
      </c>
      <c r="D24" s="8"/>
      <c r="E24" s="37">
        <v>135.5</v>
      </c>
      <c r="F24" s="38">
        <f t="shared" si="9"/>
        <v>67.75</v>
      </c>
      <c r="G24" s="39">
        <f t="shared" si="10"/>
        <v>3</v>
      </c>
      <c r="H24" s="40">
        <v>6.9</v>
      </c>
      <c r="I24" s="40">
        <v>6.4</v>
      </c>
      <c r="J24" s="40">
        <v>6.7</v>
      </c>
      <c r="K24" s="40">
        <v>6.6</v>
      </c>
      <c r="L24" s="37">
        <f t="shared" si="11"/>
        <v>26.6</v>
      </c>
      <c r="M24" s="38">
        <f t="shared" si="12"/>
        <v>66.5</v>
      </c>
      <c r="N24" s="39">
        <f t="shared" si="13"/>
        <v>4</v>
      </c>
      <c r="O24" s="39"/>
      <c r="P24" s="41"/>
      <c r="Q24" s="40">
        <f t="shared" si="14"/>
        <v>162.1</v>
      </c>
      <c r="R24" s="42">
        <f t="shared" si="15"/>
        <v>67.125</v>
      </c>
    </row>
    <row r="25" spans="1:18" ht="24" customHeight="1">
      <c r="A25" s="49">
        <f t="shared" si="8"/>
        <v>5</v>
      </c>
      <c r="B25" s="45" t="s">
        <v>94</v>
      </c>
      <c r="C25" s="45" t="s">
        <v>95</v>
      </c>
      <c r="D25" s="8"/>
      <c r="E25" s="37">
        <v>134</v>
      </c>
      <c r="F25" s="38">
        <f t="shared" si="9"/>
        <v>67</v>
      </c>
      <c r="G25" s="39">
        <f t="shared" si="10"/>
        <v>4</v>
      </c>
      <c r="H25" s="40">
        <v>6.2</v>
      </c>
      <c r="I25" s="40">
        <v>6.5</v>
      </c>
      <c r="J25" s="40">
        <v>7</v>
      </c>
      <c r="K25" s="40">
        <v>6.9</v>
      </c>
      <c r="L25" s="37">
        <f t="shared" si="11"/>
        <v>26.6</v>
      </c>
      <c r="M25" s="38">
        <f t="shared" si="12"/>
        <v>66.5</v>
      </c>
      <c r="N25" s="39">
        <f t="shared" si="13"/>
        <v>4</v>
      </c>
      <c r="O25" s="39"/>
      <c r="P25" s="41"/>
      <c r="Q25" s="40">
        <f t="shared" si="14"/>
        <v>160.6</v>
      </c>
      <c r="R25" s="42">
        <f t="shared" si="15"/>
        <v>66.75</v>
      </c>
    </row>
    <row r="26" spans="1:18" ht="24" customHeight="1">
      <c r="A26" s="49">
        <f t="shared" si="8"/>
        <v>6</v>
      </c>
      <c r="B26" s="74" t="s">
        <v>69</v>
      </c>
      <c r="C26" s="74" t="s">
        <v>29</v>
      </c>
      <c r="D26" s="43"/>
      <c r="E26" s="37">
        <v>122.5</v>
      </c>
      <c r="F26" s="38">
        <f t="shared" si="9"/>
        <v>61.25</v>
      </c>
      <c r="G26" s="39">
        <f t="shared" si="10"/>
        <v>6</v>
      </c>
      <c r="H26" s="40">
        <v>6.6</v>
      </c>
      <c r="I26" s="40">
        <v>6.1</v>
      </c>
      <c r="J26" s="40">
        <v>6.4</v>
      </c>
      <c r="K26" s="40">
        <v>6.5</v>
      </c>
      <c r="L26" s="37">
        <f t="shared" si="11"/>
        <v>25.6</v>
      </c>
      <c r="M26" s="38">
        <f t="shared" si="12"/>
        <v>64</v>
      </c>
      <c r="N26" s="39">
        <f t="shared" si="13"/>
        <v>7</v>
      </c>
      <c r="O26" s="39"/>
      <c r="P26" s="41"/>
      <c r="Q26" s="40">
        <f t="shared" si="14"/>
        <v>148.1</v>
      </c>
      <c r="R26" s="42">
        <f t="shared" si="15"/>
        <v>62.625</v>
      </c>
    </row>
    <row r="27" spans="1:18" ht="24" customHeight="1">
      <c r="A27" s="49">
        <f t="shared" si="8"/>
        <v>7</v>
      </c>
      <c r="B27" s="45" t="s">
        <v>55</v>
      </c>
      <c r="C27" s="45" t="s">
        <v>96</v>
      </c>
      <c r="D27" s="8"/>
      <c r="E27" s="37">
        <v>115.5</v>
      </c>
      <c r="F27" s="38">
        <f t="shared" si="9"/>
        <v>57.75</v>
      </c>
      <c r="G27" s="39">
        <f t="shared" si="10"/>
        <v>7</v>
      </c>
      <c r="H27" s="40">
        <v>7</v>
      </c>
      <c r="I27" s="40">
        <v>7</v>
      </c>
      <c r="J27" s="40">
        <v>5.5</v>
      </c>
      <c r="K27" s="40">
        <v>6.7</v>
      </c>
      <c r="L27" s="37">
        <f t="shared" si="11"/>
        <v>26.2</v>
      </c>
      <c r="M27" s="38">
        <f t="shared" si="12"/>
        <v>65.5</v>
      </c>
      <c r="N27" s="39">
        <f t="shared" si="13"/>
        <v>6</v>
      </c>
      <c r="O27" s="39"/>
      <c r="P27" s="41"/>
      <c r="Q27" s="40">
        <f t="shared" si="14"/>
        <v>141.7</v>
      </c>
      <c r="R27" s="42">
        <f t="shared" si="15"/>
        <v>61.625</v>
      </c>
    </row>
    <row r="28" spans="1:18" ht="29.25" customHeight="1">
      <c r="A28" s="116" t="s">
        <v>171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24" customHeight="1">
      <c r="A29" s="49">
        <f>RANK(R29,R$29:R$31,0)</f>
        <v>1</v>
      </c>
      <c r="B29" s="75" t="s">
        <v>97</v>
      </c>
      <c r="C29" s="75" t="s">
        <v>98</v>
      </c>
      <c r="D29" s="76"/>
      <c r="E29" s="37">
        <v>164.5</v>
      </c>
      <c r="F29" s="77">
        <f>E29/2.5-IF($T29=1,0.5,IF($T29=2,1.5,0))</f>
        <v>65.8</v>
      </c>
      <c r="G29" s="39">
        <f>RANK(F29,F$29:F$31)</f>
        <v>1</v>
      </c>
      <c r="H29" s="40">
        <v>7.7</v>
      </c>
      <c r="I29" s="40">
        <v>7.2</v>
      </c>
      <c r="J29" s="40">
        <v>6.4</v>
      </c>
      <c r="K29" s="40">
        <v>7.2</v>
      </c>
      <c r="L29" s="37">
        <f>H29+K29+J29+I29</f>
        <v>28.5</v>
      </c>
      <c r="M29" s="77">
        <f>L29/0.4</f>
        <v>71.25</v>
      </c>
      <c r="N29" s="39">
        <f>RANK(M29,M$29:M$31)</f>
        <v>1</v>
      </c>
      <c r="O29" s="39"/>
      <c r="P29" s="78"/>
      <c r="Q29" s="40">
        <f>E29+L29</f>
        <v>193</v>
      </c>
      <c r="R29" s="42">
        <f>(F29+M29)/2</f>
        <v>68.525</v>
      </c>
    </row>
    <row r="30" spans="1:18" ht="24" customHeight="1">
      <c r="A30" s="49">
        <f>RANK(R30,R$29:R$31,0)</f>
        <v>2</v>
      </c>
      <c r="B30" s="45" t="s">
        <v>62</v>
      </c>
      <c r="C30" s="45" t="s">
        <v>63</v>
      </c>
      <c r="D30" s="8"/>
      <c r="E30" s="37">
        <v>156</v>
      </c>
      <c r="F30" s="77">
        <f>E30/2.5-IF($T30=1,0.5,IF($T30=2,1.5,0))</f>
        <v>62.4</v>
      </c>
      <c r="G30" s="39">
        <f>RANK(F30,F$29:F$31)</f>
        <v>2</v>
      </c>
      <c r="H30" s="40">
        <v>6.6</v>
      </c>
      <c r="I30" s="40">
        <v>7</v>
      </c>
      <c r="J30" s="40">
        <v>7</v>
      </c>
      <c r="K30" s="40">
        <v>6.8</v>
      </c>
      <c r="L30" s="37">
        <f>H30+K30+J30+I30</f>
        <v>27.4</v>
      </c>
      <c r="M30" s="38">
        <f>L30/0.4</f>
        <v>68.49999999999999</v>
      </c>
      <c r="N30" s="39">
        <f>RANK(M30,M$29:M$31)</f>
        <v>2</v>
      </c>
      <c r="O30" s="39"/>
      <c r="P30" s="41"/>
      <c r="Q30" s="40">
        <f>E30+L30</f>
        <v>183.4</v>
      </c>
      <c r="R30" s="42">
        <f>(F30+M30)/2</f>
        <v>65.44999999999999</v>
      </c>
    </row>
    <row r="31" spans="1:18" ht="24" customHeight="1">
      <c r="A31" s="49">
        <f>RANK(R31,R$29:R$31,0)</f>
        <v>3</v>
      </c>
      <c r="B31" s="45" t="s">
        <v>64</v>
      </c>
      <c r="C31" s="45" t="s">
        <v>88</v>
      </c>
      <c r="D31" s="8"/>
      <c r="E31" s="37">
        <v>152</v>
      </c>
      <c r="F31" s="77">
        <f>E31/2.5-IF($T31=1,0.5,IF($T31=2,1.5,0))</f>
        <v>60.8</v>
      </c>
      <c r="G31" s="39">
        <f>RANK(F31,F$29:F$31)</f>
        <v>3</v>
      </c>
      <c r="H31" s="40">
        <v>6.6</v>
      </c>
      <c r="I31" s="40">
        <v>6.5</v>
      </c>
      <c r="J31" s="40">
        <v>6.6</v>
      </c>
      <c r="K31" s="40">
        <v>6.6</v>
      </c>
      <c r="L31" s="37">
        <f>H31+K31+J31+I31</f>
        <v>26.299999999999997</v>
      </c>
      <c r="M31" s="38">
        <f>L31/0.4</f>
        <v>65.74999999999999</v>
      </c>
      <c r="N31" s="39">
        <f>RANK(M31,M$29:M$31)</f>
        <v>3</v>
      </c>
      <c r="O31" s="39"/>
      <c r="P31" s="41"/>
      <c r="Q31" s="40">
        <f>E31+L31</f>
        <v>178.3</v>
      </c>
      <c r="R31" s="42">
        <f>(F31+M31)/2</f>
        <v>63.27499999999999</v>
      </c>
    </row>
    <row r="32" spans="1:18" ht="15">
      <c r="A32" s="15"/>
      <c r="B32" s="16"/>
      <c r="C32" s="18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>
      <c r="A33" s="20"/>
      <c r="B33" s="16"/>
      <c r="C33" s="18"/>
      <c r="D33" s="17"/>
      <c r="E33" s="21"/>
      <c r="F33" s="22"/>
      <c r="G33" s="23"/>
      <c r="H33" s="21"/>
      <c r="I33" s="22"/>
      <c r="J33" s="23"/>
      <c r="K33" s="21"/>
      <c r="L33" s="22"/>
      <c r="M33" s="23"/>
      <c r="N33" s="23"/>
      <c r="O33" s="23"/>
      <c r="P33" s="21"/>
      <c r="Q33" s="24"/>
      <c r="R33" s="25"/>
    </row>
    <row r="34" spans="1:18" ht="21">
      <c r="A34" s="26"/>
      <c r="B34" s="129" t="s">
        <v>105</v>
      </c>
      <c r="C34" s="129"/>
      <c r="D34" s="27"/>
      <c r="E34" s="27"/>
      <c r="F34" s="28"/>
      <c r="G34" s="27"/>
      <c r="H34" s="27"/>
      <c r="I34" s="71" t="s">
        <v>142</v>
      </c>
      <c r="J34" s="72"/>
      <c r="K34" s="71"/>
      <c r="L34" s="71"/>
      <c r="M34" s="71"/>
      <c r="N34" s="71"/>
      <c r="O34" s="71"/>
      <c r="P34" s="29"/>
      <c r="Q34" s="29"/>
      <c r="R34" s="29"/>
    </row>
    <row r="35" spans="1:18" ht="21">
      <c r="A35" s="26"/>
      <c r="B35" s="129" t="s">
        <v>106</v>
      </c>
      <c r="C35" s="129"/>
      <c r="D35" s="30"/>
      <c r="E35" s="30"/>
      <c r="F35" s="30"/>
      <c r="G35" s="30"/>
      <c r="H35" s="30"/>
      <c r="I35" s="71" t="s">
        <v>143</v>
      </c>
      <c r="J35" s="72"/>
      <c r="K35" s="71"/>
      <c r="L35" s="71"/>
      <c r="M35" s="71"/>
      <c r="N35" s="71"/>
      <c r="O35" s="71"/>
      <c r="P35" s="29"/>
      <c r="Q35" s="29"/>
      <c r="R35" s="29"/>
    </row>
  </sheetData>
  <sheetProtection/>
  <mergeCells count="23">
    <mergeCell ref="A1:R1"/>
    <mergeCell ref="A2:R2"/>
    <mergeCell ref="A3:B3"/>
    <mergeCell ref="C3:H3"/>
    <mergeCell ref="A4:C4"/>
    <mergeCell ref="M4:R4"/>
    <mergeCell ref="H6:N6"/>
    <mergeCell ref="A5:A7"/>
    <mergeCell ref="B5:B7"/>
    <mergeCell ref="C5:C7"/>
    <mergeCell ref="D5:D7"/>
    <mergeCell ref="E5:G5"/>
    <mergeCell ref="H5:N5"/>
    <mergeCell ref="B35:C35"/>
    <mergeCell ref="A8:R8"/>
    <mergeCell ref="A20:R20"/>
    <mergeCell ref="A28:R28"/>
    <mergeCell ref="B34:C34"/>
    <mergeCell ref="O5:O7"/>
    <mergeCell ref="P5:P7"/>
    <mergeCell ref="Q5:Q7"/>
    <mergeCell ref="R5:R7"/>
    <mergeCell ref="E6:G6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kck</dc:creator>
  <cp:keywords/>
  <dc:description/>
  <cp:lastModifiedBy>Катя Дедикова</cp:lastModifiedBy>
  <cp:lastPrinted>2023-07-30T15:33:45Z</cp:lastPrinted>
  <dcterms:created xsi:type="dcterms:W3CDTF">2023-07-29T22:07:24Z</dcterms:created>
  <dcterms:modified xsi:type="dcterms:W3CDTF">2023-08-14T15:08:01Z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0130E559611B42F3A3F4CF6454E6FDBC</vt:lpwstr>
  </property>
  <property fmtid="{D5CDD505-2E9C-101B-9397-08002B2CF9AE}" pid="3" name="KSOProductBuildVer">
    <vt:lpwstr>1049-11.2.0.11537</vt:lpwstr>
  </property>
</Properties>
</file>