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9"/>
  </bookViews>
  <sheets>
    <sheet name="БП, СП1" sheetId="1" r:id="rId1"/>
    <sheet name="МП" sheetId="2" r:id="rId2"/>
    <sheet name="КПЮ" sheetId="3" r:id="rId3"/>
    <sheet name="ППЮ" sheetId="4" r:id="rId4"/>
    <sheet name="ЭКВИ" sheetId="5" r:id="rId5"/>
    <sheet name="КПД" sheetId="6" r:id="rId6"/>
    <sheet name="ППДА" sheetId="7" r:id="rId7"/>
    <sheet name="Ш-Р" sheetId="8" r:id="rId8"/>
    <sheet name="ЛЕ" sheetId="9" r:id="rId9"/>
    <sheet name="посадка" sheetId="10" r:id="rId10"/>
  </sheets>
  <externalReferences>
    <externalReference r:id="rId13"/>
  </externalReferences>
  <definedNames>
    <definedName name="_xlnm.Print_Area" localSheetId="6">'ППДА'!$A$1:$W$38</definedName>
  </definedNames>
  <calcPr fullCalcOnLoad="1"/>
</workbook>
</file>

<file path=xl/sharedStrings.xml><?xml version="1.0" encoding="utf-8"?>
<sst xmlns="http://schemas.openxmlformats.org/spreadsheetml/2006/main" count="403" uniqueCount="83">
  <si>
    <t>Технические результаты</t>
  </si>
  <si>
    <t>09 АВГУСТА 2020</t>
  </si>
  <si>
    <t>Место</t>
  </si>
  <si>
    <t>№ пары</t>
  </si>
  <si>
    <t>Фамилия, имя всадника</t>
  </si>
  <si>
    <t>Рег.№ всадника</t>
  </si>
  <si>
    <t>Звание, разряд</t>
  </si>
  <si>
    <t>Кличка лошади, г.р.</t>
  </si>
  <si>
    <t>Рег.№ лошади</t>
  </si>
  <si>
    <t>Владелец</t>
  </si>
  <si>
    <t>Команда, регион</t>
  </si>
  <si>
    <t>Результаты по судьям</t>
  </si>
  <si>
    <t>ошибки</t>
  </si>
  <si>
    <t>Сумма баллов</t>
  </si>
  <si>
    <t>Итоговый %</t>
  </si>
  <si>
    <t>Выполнение норматива</t>
  </si>
  <si>
    <t>Выполн норм.</t>
  </si>
  <si>
    <t>Н</t>
  </si>
  <si>
    <t>С</t>
  </si>
  <si>
    <t>В</t>
  </si>
  <si>
    <t>баллы</t>
  </si>
  <si>
    <t>%</t>
  </si>
  <si>
    <t>место</t>
  </si>
  <si>
    <t>БОЛЬШОЙ     ПРИЗ</t>
  </si>
  <si>
    <r>
      <t>судьи: Н</t>
    </r>
    <r>
      <rPr>
        <i/>
        <sz val="12"/>
        <rFont val="Verdana"/>
        <family val="2"/>
      </rPr>
      <t xml:space="preserve">-Субботина А.А (ВК) Москва, </t>
    </r>
    <r>
      <rPr>
        <b/>
        <i/>
        <sz val="12"/>
        <rFont val="Verdana"/>
        <family val="2"/>
      </rPr>
      <t>С-</t>
    </r>
    <r>
      <rPr>
        <i/>
        <sz val="12"/>
        <rFont val="Verdana"/>
        <family val="2"/>
      </rPr>
      <t xml:space="preserve"> Барышева Г.Б.(ВК) Московская область,</t>
    </r>
    <r>
      <rPr>
        <b/>
        <i/>
        <sz val="12"/>
        <rFont val="Verdana"/>
        <family val="2"/>
      </rPr>
      <t>В</t>
    </r>
    <r>
      <rPr>
        <i/>
        <sz val="12"/>
        <rFont val="Verdana"/>
        <family val="2"/>
      </rPr>
      <t>-Сходцева А.Ф (1К) Москва</t>
    </r>
  </si>
  <si>
    <t>СРЕДНИЙ     ПРИЗ №1</t>
  </si>
  <si>
    <t xml:space="preserve"> </t>
  </si>
  <si>
    <t>Главный судья</t>
  </si>
  <si>
    <t>Главный секретарь</t>
  </si>
  <si>
    <t>II</t>
  </si>
  <si>
    <t>III</t>
  </si>
  <si>
    <t>МАЛЫЙ ПРИЗ</t>
  </si>
  <si>
    <t xml:space="preserve">ОБЩИЙ ЗАЧЕТ </t>
  </si>
  <si>
    <t>1ю</t>
  </si>
  <si>
    <t>КОМАНДНЫЙ ПРИЗ ЮНОШИ</t>
  </si>
  <si>
    <t>ПРЕДВАРИТЕЛЬНЫЙ ПРИЗ ЮНОШИ</t>
  </si>
  <si>
    <t>ЗАЧЕТ ДЛЯ ЮНОШЕЙ</t>
  </si>
  <si>
    <r>
      <t>судьи: Н</t>
    </r>
    <r>
      <rPr>
        <i/>
        <sz val="12"/>
        <rFont val="Verdana"/>
        <family val="2"/>
      </rPr>
      <t xml:space="preserve">-Сходцева А.Ф (1К) Москва, </t>
    </r>
    <r>
      <rPr>
        <b/>
        <i/>
        <sz val="12"/>
        <rFont val="Verdana"/>
        <family val="2"/>
      </rPr>
      <t>С-</t>
    </r>
    <r>
      <rPr>
        <i/>
        <sz val="12"/>
        <rFont val="Verdana"/>
        <family val="2"/>
      </rPr>
      <t xml:space="preserve"> Субботина А.А (ВК) Москва,</t>
    </r>
    <r>
      <rPr>
        <b/>
        <i/>
        <sz val="12"/>
        <rFont val="Verdana"/>
        <family val="2"/>
      </rPr>
      <t>В</t>
    </r>
    <r>
      <rPr>
        <i/>
        <sz val="12"/>
        <rFont val="Verdana"/>
        <family val="2"/>
      </rPr>
      <t>-Барышева Г.Б.(ВК) Московская область</t>
    </r>
  </si>
  <si>
    <t>ЭКВИ №1</t>
  </si>
  <si>
    <t>КОМАНДНЫЙ ПРИЗ ДЕТИ</t>
  </si>
  <si>
    <t>ТЕСТ ПО ВЫБОРУ - ЛИЧНЫЙ ПРИЗ ДЕТИ</t>
  </si>
  <si>
    <r>
      <t xml:space="preserve">судьи:  С- </t>
    </r>
    <r>
      <rPr>
        <i/>
        <sz val="14"/>
        <rFont val="Verdana"/>
        <family val="2"/>
      </rPr>
      <t xml:space="preserve">Субботина А.А (ВК) Москва, </t>
    </r>
    <r>
      <rPr>
        <b/>
        <i/>
        <sz val="14"/>
        <rFont val="Verdana"/>
        <family val="2"/>
      </rPr>
      <t>В-</t>
    </r>
    <r>
      <rPr>
        <i/>
        <sz val="14"/>
        <rFont val="Verdana"/>
        <family val="2"/>
      </rPr>
      <t>Барышева Г.Б.(ВК) Московская область, Сходцева А.Ф (1К) Москва</t>
    </r>
  </si>
  <si>
    <t>Ошибки в схеме</t>
  </si>
  <si>
    <t>Положение и посадка всадника</t>
  </si>
  <si>
    <t>Средства управления</t>
  </si>
  <si>
    <t>Точность</t>
  </si>
  <si>
    <t>Общее впечатление</t>
  </si>
  <si>
    <t>ИТОГО</t>
  </si>
  <si>
    <t>Баллы</t>
  </si>
  <si>
    <t>09 августа 2020</t>
  </si>
  <si>
    <t>сумма баллов</t>
  </si>
  <si>
    <t>ПРЕДВАРИТЕЛЬНЫЙ ПРИЗ ДЕТИ</t>
  </si>
  <si>
    <t xml:space="preserve"> ЗАЧЕТ ДЛЯ ЛЮБИТЕЛЕЙ</t>
  </si>
  <si>
    <t>2ю</t>
  </si>
  <si>
    <t>3ю</t>
  </si>
  <si>
    <t>вк</t>
  </si>
  <si>
    <t>ДЕТИ НА ПОНИ</t>
  </si>
  <si>
    <t>ЗАЧЕТ ДЛЯ ДЕТЕЙ</t>
  </si>
  <si>
    <t xml:space="preserve">Барышева Г.Б., ВК (Московская обл.), </t>
  </si>
  <si>
    <t>Орлова Е.О., ВК (Москва)</t>
  </si>
  <si>
    <t>ТЕСТ ДЛЯ НАЧИНАЮЩИХ</t>
  </si>
  <si>
    <r>
      <t xml:space="preserve">судьи:  Н- </t>
    </r>
    <r>
      <rPr>
        <i/>
        <sz val="10"/>
        <rFont val="Verdana"/>
        <family val="2"/>
      </rPr>
      <t>Барышева Г.Б.(ВК) Московская область,</t>
    </r>
    <r>
      <rPr>
        <b/>
        <i/>
        <sz val="10"/>
        <rFont val="Verdana"/>
        <family val="2"/>
      </rPr>
      <t xml:space="preserve"> С- С</t>
    </r>
    <r>
      <rPr>
        <i/>
        <sz val="10"/>
        <rFont val="Verdana"/>
        <family val="2"/>
      </rPr>
      <t>ходцева А.Ф (1К) Москва</t>
    </r>
    <r>
      <rPr>
        <b/>
        <i/>
        <sz val="10"/>
        <rFont val="Verdana"/>
        <family val="2"/>
      </rPr>
      <t>, В-</t>
    </r>
    <r>
      <rPr>
        <i/>
        <sz val="10"/>
        <rFont val="Verdana"/>
        <family val="2"/>
      </rPr>
      <t>Афанасьева Н.А. (2К) Московская область</t>
    </r>
  </si>
  <si>
    <t>ЛЮБИТЕЛЬСКАЯ ЕЗДА</t>
  </si>
  <si>
    <r>
      <t xml:space="preserve">судьи:  Н- </t>
    </r>
    <r>
      <rPr>
        <i/>
        <sz val="10"/>
        <rFont val="Verdana"/>
        <family val="2"/>
      </rPr>
      <t xml:space="preserve">Барышева Г.Б.(ВК) Московская область, </t>
    </r>
    <r>
      <rPr>
        <b/>
        <i/>
        <sz val="10"/>
        <rFont val="Verdana"/>
        <family val="2"/>
      </rPr>
      <t xml:space="preserve">С- </t>
    </r>
    <r>
      <rPr>
        <i/>
        <sz val="10"/>
        <rFont val="Verdana"/>
        <family val="2"/>
      </rPr>
      <t xml:space="preserve">Сходцева А.Ф (1К) Москва, </t>
    </r>
    <r>
      <rPr>
        <b/>
        <i/>
        <sz val="10"/>
        <rFont val="Verdana"/>
        <family val="2"/>
      </rPr>
      <t>В</t>
    </r>
    <r>
      <rPr>
        <i/>
        <sz val="10"/>
        <rFont val="Verdana"/>
        <family val="2"/>
      </rPr>
      <t>-Афанасьева Н.А. (2К) Московская область</t>
    </r>
  </si>
  <si>
    <t>ТЕСТ - ПОСАДКА</t>
  </si>
  <si>
    <r>
      <t xml:space="preserve">судьи:  С- </t>
    </r>
    <r>
      <rPr>
        <i/>
        <sz val="14"/>
        <rFont val="Verdana"/>
        <family val="2"/>
      </rPr>
      <t xml:space="preserve">Субботина А.А (ВК) Москва, </t>
    </r>
    <r>
      <rPr>
        <i/>
        <sz val="14"/>
        <rFont val="Verdana"/>
        <family val="2"/>
      </rPr>
      <t>Барышева Г.Б.(ВК) Московская область, Сходцева А.Ф (1К) Москва</t>
    </r>
  </si>
  <si>
    <t>Корпус на шагу</t>
  </si>
  <si>
    <t>Ноги на шагу</t>
  </si>
  <si>
    <t>Руки на шагу</t>
  </si>
  <si>
    <t>Голова на шагу</t>
  </si>
  <si>
    <t>Корпус на рыси</t>
  </si>
  <si>
    <t>Ноги на рыси</t>
  </si>
  <si>
    <t>Руки на рыси</t>
  </si>
  <si>
    <t>Голова на рыси</t>
  </si>
  <si>
    <t>Эффективность на шагу</t>
  </si>
  <si>
    <t>ВОЗНЯК  Виктория, 2012</t>
  </si>
  <si>
    <t>б.р</t>
  </si>
  <si>
    <t>БАРБАРАЗАРИЯ - 03 коб, сер, уэльск</t>
  </si>
  <si>
    <t>КСК "Ромашково" МО</t>
  </si>
  <si>
    <t>ЧИХАЧЕВА Евдокия, 2011</t>
  </si>
  <si>
    <t>КОЗЛОВА  Зоя, 2014</t>
  </si>
  <si>
    <t>ОКЛАД-04 жер, вор, шетл пони</t>
  </si>
  <si>
    <t>ТАПЕ  Захар, 2014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</si>
</sst>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name val="Verdana"/>
      <family val="2"/>
    </font>
    <font>
      <sz val="11"/>
      <color indexed="8"/>
      <name val="Verdana"/>
      <family val="2"/>
    </font>
    <font>
      <b/>
      <i/>
      <sz val="14"/>
      <name val="Verdana"/>
      <family val="2"/>
    </font>
    <font>
      <i/>
      <sz val="14"/>
      <name val="Verdana"/>
      <family val="2"/>
    </font>
    <font>
      <b/>
      <i/>
      <sz val="11"/>
      <name val="Verdana"/>
      <family val="2"/>
    </font>
    <font>
      <b/>
      <sz val="11"/>
      <color indexed="8"/>
      <name val="Verdana"/>
      <family val="2"/>
    </font>
    <font>
      <b/>
      <i/>
      <sz val="9"/>
      <name val="Verdan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11"/>
      <name val="Verdana"/>
      <family val="2"/>
    </font>
    <font>
      <sz val="11"/>
      <name val="Times New Roman"/>
      <family val="1"/>
    </font>
    <font>
      <sz val="7"/>
      <color indexed="8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i/>
      <sz val="12"/>
      <name val="Verdana"/>
      <family val="2"/>
    </font>
    <font>
      <i/>
      <sz val="12"/>
      <name val="Verdana"/>
      <family val="2"/>
    </font>
    <font>
      <i/>
      <sz val="6"/>
      <name val="Verdana"/>
      <family val="2"/>
    </font>
    <font>
      <b/>
      <sz val="8"/>
      <name val="Verdana"/>
      <family val="2"/>
    </font>
    <font>
      <sz val="10"/>
      <color indexed="8"/>
      <name val="Verdana"/>
      <family val="2"/>
    </font>
    <font>
      <b/>
      <sz val="12"/>
      <color indexed="8"/>
      <name val="Verdana"/>
      <family val="2"/>
    </font>
    <font>
      <b/>
      <i/>
      <sz val="10"/>
      <name val="Verdana"/>
      <family val="2"/>
    </font>
    <font>
      <b/>
      <i/>
      <sz val="8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Verdana"/>
      <family val="2"/>
    </font>
    <font>
      <b/>
      <sz val="1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Verdan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Verdana"/>
      <family val="2"/>
    </font>
    <font>
      <b/>
      <sz val="11"/>
      <color rgb="FF000000"/>
      <name val="Verdana"/>
      <family val="2"/>
    </font>
    <font>
      <sz val="7"/>
      <color rgb="FF000000"/>
      <name val="Verdana"/>
      <family val="2"/>
    </font>
    <font>
      <b/>
      <sz val="12"/>
      <color theme="1"/>
      <name val="Verdana"/>
      <family val="2"/>
    </font>
    <font>
      <sz val="12"/>
      <color rgb="FF000000"/>
      <name val="Verdana"/>
      <family val="2"/>
    </font>
    <font>
      <sz val="12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6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left"/>
    </xf>
    <xf numFmtId="0" fontId="22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22" fillId="0" borderId="10" xfId="0" applyNumberFormat="1" applyFont="1" applyBorder="1" applyAlignment="1">
      <alignment/>
    </xf>
    <xf numFmtId="0" fontId="22" fillId="0" borderId="10" xfId="0" applyNumberFormat="1" applyFont="1" applyBorder="1" applyAlignment="1">
      <alignment horizontal="right"/>
    </xf>
    <xf numFmtId="0" fontId="24" fillId="33" borderId="11" xfId="0" applyFont="1" applyFill="1" applyBorder="1" applyAlignment="1">
      <alignment horizontal="center" vertical="center" textRotation="90" wrapText="1"/>
    </xf>
    <xf numFmtId="0" fontId="24" fillId="33" borderId="12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textRotation="90"/>
    </xf>
    <xf numFmtId="0" fontId="26" fillId="0" borderId="11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5" fillId="0" borderId="12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7" fillId="0" borderId="0" xfId="53" applyFont="1" applyFill="1">
      <alignment/>
      <protection/>
    </xf>
    <xf numFmtId="0" fontId="24" fillId="33" borderId="16" xfId="0" applyFont="1" applyFill="1" applyBorder="1" applyAlignment="1">
      <alignment horizontal="center" vertical="center" textRotation="90" wrapText="1"/>
    </xf>
    <xf numFmtId="0" fontId="24" fillId="33" borderId="16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textRotation="90"/>
    </xf>
    <xf numFmtId="0" fontId="26" fillId="0" borderId="16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0" fontId="70" fillId="0" borderId="0" xfId="0" applyFont="1" applyAlignment="1">
      <alignment horizontal="center" vertical="center"/>
    </xf>
    <xf numFmtId="0" fontId="24" fillId="33" borderId="17" xfId="0" applyFont="1" applyFill="1" applyBorder="1" applyAlignment="1">
      <alignment horizontal="center" vertical="center" textRotation="90" wrapText="1"/>
    </xf>
    <xf numFmtId="0" fontId="24" fillId="33" borderId="17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textRotation="90"/>
    </xf>
    <xf numFmtId="0" fontId="26" fillId="0" borderId="17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32" fillId="33" borderId="12" xfId="0" applyFont="1" applyFill="1" applyBorder="1" applyAlignment="1" applyProtection="1">
      <alignment horizontal="left" vertical="center" wrapText="1"/>
      <protection locked="0"/>
    </xf>
    <xf numFmtId="49" fontId="33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12" xfId="0" applyFont="1" applyFill="1" applyBorder="1" applyAlignment="1" applyProtection="1">
      <alignment horizontal="center" vertical="center" wrapText="1"/>
      <protection locked="0"/>
    </xf>
    <xf numFmtId="0" fontId="33" fillId="33" borderId="12" xfId="0" applyFont="1" applyFill="1" applyBorder="1" applyAlignment="1" applyProtection="1">
      <alignment horizontal="center" vertical="center" wrapText="1"/>
      <protection locked="0"/>
    </xf>
    <xf numFmtId="164" fontId="35" fillId="0" borderId="12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Border="1" applyAlignment="1">
      <alignment horizontal="center" vertical="center"/>
    </xf>
    <xf numFmtId="1" fontId="35" fillId="0" borderId="12" xfId="0" applyNumberFormat="1" applyFont="1" applyBorder="1" applyAlignment="1">
      <alignment horizontal="center" vertical="center"/>
    </xf>
    <xf numFmtId="164" fontId="35" fillId="0" borderId="12" xfId="0" applyNumberFormat="1" applyFont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0" fontId="36" fillId="0" borderId="1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72" fillId="0" borderId="12" xfId="52" applyFont="1" applyBorder="1" applyAlignment="1">
      <alignment horizontal="center" vertical="center"/>
      <protection/>
    </xf>
    <xf numFmtId="0" fontId="43" fillId="33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0" fillId="33" borderId="0" xfId="0" applyFont="1" applyFill="1" applyBorder="1" applyAlignment="1" applyProtection="1">
      <alignment horizontal="left" vertical="center" wrapText="1"/>
      <protection locked="0"/>
    </xf>
    <xf numFmtId="49" fontId="3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4" fillId="33" borderId="0" xfId="0" applyFont="1" applyFill="1" applyBorder="1" applyAlignment="1" applyProtection="1">
      <alignment horizontal="center" vertical="center" wrapText="1"/>
      <protection locked="0"/>
    </xf>
    <xf numFmtId="49" fontId="4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3" fillId="33" borderId="0" xfId="0" applyFont="1" applyFill="1" applyBorder="1" applyAlignment="1" applyProtection="1">
      <alignment horizontal="center" vertical="center" wrapText="1"/>
      <protection locked="0"/>
    </xf>
    <xf numFmtId="0" fontId="69" fillId="0" borderId="0" xfId="0" applyFont="1" applyBorder="1" applyAlignment="1">
      <alignment/>
    </xf>
    <xf numFmtId="0" fontId="45" fillId="0" borderId="0" xfId="0" applyFont="1" applyAlignment="1" applyProtection="1">
      <alignment horizontal="left" vertical="center"/>
      <protection locked="0"/>
    </xf>
    <xf numFmtId="0" fontId="73" fillId="0" borderId="0" xfId="0" applyFont="1" applyAlignment="1">
      <alignment/>
    </xf>
    <xf numFmtId="0" fontId="73" fillId="0" borderId="0" xfId="0" applyFont="1" applyAlignment="1">
      <alignment vertical="center"/>
    </xf>
    <xf numFmtId="0" fontId="69" fillId="0" borderId="12" xfId="0" applyFont="1" applyBorder="1" applyAlignment="1">
      <alignment horizontal="center" vertical="center"/>
    </xf>
    <xf numFmtId="0" fontId="29" fillId="33" borderId="12" xfId="0" applyFont="1" applyFill="1" applyBorder="1" applyAlignment="1" applyProtection="1">
      <alignment horizontal="left" vertical="center" wrapText="1"/>
      <protection locked="0"/>
    </xf>
    <xf numFmtId="49" fontId="2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9" fillId="33" borderId="12" xfId="0" applyFont="1" applyFill="1" applyBorder="1" applyAlignment="1" applyProtection="1">
      <alignment horizontal="center" vertical="center" wrapText="1"/>
      <protection locked="0"/>
    </xf>
    <xf numFmtId="0" fontId="47" fillId="33" borderId="12" xfId="0" applyFont="1" applyFill="1" applyBorder="1" applyAlignment="1" applyProtection="1">
      <alignment horizontal="left" vertical="center" wrapText="1"/>
      <protection locked="0"/>
    </xf>
    <xf numFmtId="49" fontId="4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7" fillId="33" borderId="12" xfId="0" applyFont="1" applyFill="1" applyBorder="1" applyAlignment="1" applyProtection="1">
      <alignment horizontal="center" vertical="center" wrapText="1"/>
      <protection locked="0"/>
    </xf>
    <xf numFmtId="0" fontId="33" fillId="33" borderId="12" xfId="0" applyFont="1" applyFill="1" applyBorder="1" applyAlignment="1" applyProtection="1">
      <alignment horizontal="left" vertical="center" wrapText="1"/>
      <protection locked="0"/>
    </xf>
    <xf numFmtId="49" fontId="3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2" xfId="0" applyFont="1" applyFill="1" applyBorder="1" applyAlignment="1" applyProtection="1">
      <alignment horizontal="center" vertical="center" wrapText="1"/>
      <protection locked="0"/>
    </xf>
    <xf numFmtId="164" fontId="26" fillId="0" borderId="12" xfId="0" applyNumberFormat="1" applyFont="1" applyBorder="1" applyAlignment="1">
      <alignment horizontal="center" vertical="center"/>
    </xf>
    <xf numFmtId="0" fontId="48" fillId="0" borderId="13" xfId="0" applyNumberFormat="1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center" vertical="center"/>
    </xf>
    <xf numFmtId="0" fontId="74" fillId="0" borderId="12" xfId="52" applyFont="1" applyBorder="1" applyAlignment="1">
      <alignment horizontal="center" vertical="center"/>
      <protection/>
    </xf>
    <xf numFmtId="0" fontId="36" fillId="0" borderId="13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textRotation="90"/>
    </xf>
    <xf numFmtId="0" fontId="35" fillId="0" borderId="11" xfId="0" applyFont="1" applyBorder="1" applyAlignment="1">
      <alignment horizontal="center" vertical="center" textRotation="90" wrapText="1"/>
    </xf>
    <xf numFmtId="0" fontId="49" fillId="0" borderId="12" xfId="0" applyFont="1" applyBorder="1" applyAlignment="1">
      <alignment horizontal="center" vertical="center" textRotation="90" wrapText="1"/>
    </xf>
    <xf numFmtId="0" fontId="35" fillId="0" borderId="16" xfId="0" applyFont="1" applyBorder="1" applyAlignment="1">
      <alignment horizontal="center" vertical="center" textRotation="90"/>
    </xf>
    <xf numFmtId="0" fontId="35" fillId="0" borderId="16" xfId="0" applyFont="1" applyBorder="1" applyAlignment="1">
      <alignment horizontal="center" vertical="center" textRotation="90" wrapText="1"/>
    </xf>
    <xf numFmtId="0" fontId="28" fillId="0" borderId="12" xfId="0" applyFont="1" applyBorder="1" applyAlignment="1">
      <alignment horizontal="center" vertical="center" textRotation="90" wrapText="1"/>
    </xf>
    <xf numFmtId="0" fontId="27" fillId="0" borderId="12" xfId="0" applyFont="1" applyBorder="1" applyAlignment="1">
      <alignment horizontal="center" vertical="center" textRotation="90" wrapText="1"/>
    </xf>
    <xf numFmtId="0" fontId="3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textRotation="90"/>
    </xf>
    <xf numFmtId="0" fontId="35" fillId="0" borderId="17" xfId="0" applyFont="1" applyBorder="1" applyAlignment="1">
      <alignment horizontal="center" vertical="center" textRotation="90"/>
    </xf>
    <xf numFmtId="0" fontId="35" fillId="0" borderId="17" xfId="0" applyFont="1" applyBorder="1" applyAlignment="1">
      <alignment horizontal="center" vertical="center" textRotation="90" wrapText="1"/>
    </xf>
    <xf numFmtId="0" fontId="70" fillId="0" borderId="10" xfId="0" applyFont="1" applyBorder="1" applyAlignment="1">
      <alignment/>
    </xf>
    <xf numFmtId="164" fontId="4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33" borderId="12" xfId="0" applyFont="1" applyFill="1" applyBorder="1" applyAlignment="1" applyProtection="1">
      <alignment horizontal="center" vertical="center" wrapText="1"/>
      <protection locked="0"/>
    </xf>
    <xf numFmtId="164" fontId="35" fillId="0" borderId="12" xfId="0" applyNumberFormat="1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 applyProtection="1">
      <alignment horizontal="left" vertical="center" wrapText="1"/>
      <protection locked="0"/>
    </xf>
    <xf numFmtId="0" fontId="72" fillId="0" borderId="13" xfId="52" applyFont="1" applyBorder="1" applyAlignment="1">
      <alignment horizontal="center" vertical="center"/>
      <protection/>
    </xf>
    <xf numFmtId="0" fontId="72" fillId="0" borderId="14" xfId="52" applyFont="1" applyBorder="1" applyAlignment="1">
      <alignment horizontal="center" vertical="center"/>
      <protection/>
    </xf>
    <xf numFmtId="0" fontId="72" fillId="0" borderId="15" xfId="52" applyFont="1" applyBorder="1" applyAlignment="1">
      <alignment horizontal="center" vertical="center"/>
      <protection/>
    </xf>
    <xf numFmtId="164" fontId="3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5" fillId="33" borderId="12" xfId="0" applyFont="1" applyFill="1" applyBorder="1" applyAlignment="1" applyProtection="1">
      <alignment horizontal="center" vertical="center" wrapText="1"/>
      <protection locked="0"/>
    </xf>
    <xf numFmtId="0" fontId="27" fillId="33" borderId="12" xfId="0" applyFont="1" applyFill="1" applyBorder="1" applyAlignment="1" applyProtection="1">
      <alignment horizontal="left" vertical="center" wrapText="1"/>
      <protection locked="0"/>
    </xf>
    <xf numFmtId="49" fontId="27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7" fillId="33" borderId="12" xfId="0" applyFont="1" applyFill="1" applyBorder="1" applyAlignment="1" applyProtection="1">
      <alignment horizontal="center" vertical="center" wrapText="1"/>
      <protection locked="0"/>
    </xf>
    <xf numFmtId="0" fontId="35" fillId="33" borderId="12" xfId="0" applyFont="1" applyFill="1" applyBorder="1" applyAlignment="1" applyProtection="1">
      <alignment horizontal="left" vertical="center" wrapText="1"/>
      <protection locked="0"/>
    </xf>
    <xf numFmtId="49" fontId="3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vertical="center" wrapText="1"/>
    </xf>
    <xf numFmtId="0" fontId="36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165" fontId="35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Обычный 3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2"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0</xdr:rowOff>
    </xdr:to>
    <xdr:pic>
      <xdr:nvPicPr>
        <xdr:cNvPr id="1" name="Рисунок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0</xdr:row>
      <xdr:rowOff>0</xdr:rowOff>
    </xdr:from>
    <xdr:to>
      <xdr:col>20</xdr:col>
      <xdr:colOff>123825</xdr:colOff>
      <xdr:row>2</xdr:row>
      <xdr:rowOff>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0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0</xdr:row>
      <xdr:rowOff>0</xdr:rowOff>
    </xdr:from>
    <xdr:to>
      <xdr:col>20</xdr:col>
      <xdr:colOff>219075</xdr:colOff>
      <xdr:row>2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0</xdr:row>
      <xdr:rowOff>0</xdr:rowOff>
    </xdr:from>
    <xdr:to>
      <xdr:col>20</xdr:col>
      <xdr:colOff>123825</xdr:colOff>
      <xdr:row>2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0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0</xdr:row>
      <xdr:rowOff>0</xdr:rowOff>
    </xdr:from>
    <xdr:to>
      <xdr:col>20</xdr:col>
      <xdr:colOff>123825</xdr:colOff>
      <xdr:row>2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0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0</xdr:row>
      <xdr:rowOff>0</xdr:rowOff>
    </xdr:from>
    <xdr:to>
      <xdr:col>20</xdr:col>
      <xdr:colOff>123825</xdr:colOff>
      <xdr:row>2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0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0</xdr:row>
      <xdr:rowOff>0</xdr:rowOff>
    </xdr:from>
    <xdr:to>
      <xdr:col>20</xdr:col>
      <xdr:colOff>123825</xdr:colOff>
      <xdr:row>2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58200" y="0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0</xdr:row>
      <xdr:rowOff>0</xdr:rowOff>
    </xdr:from>
    <xdr:to>
      <xdr:col>21</xdr:col>
      <xdr:colOff>219075</xdr:colOff>
      <xdr:row>2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0</xdr:row>
      <xdr:rowOff>0</xdr:rowOff>
    </xdr:from>
    <xdr:to>
      <xdr:col>21</xdr:col>
      <xdr:colOff>219075</xdr:colOff>
      <xdr:row>2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96325" y="0"/>
          <a:ext cx="7048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0</xdr:row>
      <xdr:rowOff>0</xdr:rowOff>
    </xdr:from>
    <xdr:to>
      <xdr:col>20</xdr:col>
      <xdr:colOff>123825</xdr:colOff>
      <xdr:row>2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638175</xdr:colOff>
      <xdr:row>2</xdr:row>
      <xdr:rowOff>190500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228600</xdr:colOff>
      <xdr:row>0</xdr:row>
      <xdr:rowOff>0</xdr:rowOff>
    </xdr:from>
    <xdr:to>
      <xdr:col>20</xdr:col>
      <xdr:colOff>123825</xdr:colOff>
      <xdr:row>2</xdr:row>
      <xdr:rowOff>190500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0"/>
          <a:ext cx="695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99;&#1077;&#1079;&#1076;&#1082;&#1072;%20&#1056;&#1086;&#1084;&#1072;&#1096;&#1082;&#1086;&#1074;&#1086;%2009.08.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 лист"/>
      <sheetName val="ППЮ стар пр (май)"/>
      <sheetName val="ППЮ техно"/>
      <sheetName val="Фигур езда"/>
      <sheetName val="стартовый"/>
      <sheetName val="БП"/>
      <sheetName val="мп"/>
      <sheetName val="КПЮ"/>
      <sheetName val="ППЮ"/>
      <sheetName val="ЭКВИ"/>
      <sheetName val="КПД"/>
      <sheetName val="ППДА"/>
      <sheetName val="Ш-Р"/>
      <sheetName val="ЛЕ"/>
      <sheetName val="посадка"/>
      <sheetName val="ТР100ЧиР"/>
    </sheetNames>
    <sheetDataSet>
      <sheetData sheetId="0">
        <row r="1">
          <cell r="A1" t="str">
            <v>«Летний Кубок КСК «Ромашково» по выездке» </v>
          </cell>
        </row>
        <row r="4">
          <cell r="A4" t="str">
            <v>КСК «Ромашково», Московская область</v>
          </cell>
          <cell r="I4" t="str">
            <v>09 августа 2020 г.</v>
          </cell>
          <cell r="J4">
            <v>5</v>
          </cell>
          <cell r="K4">
            <v>3</v>
          </cell>
          <cell r="L4">
            <v>1</v>
          </cell>
          <cell r="M4">
            <v>2</v>
          </cell>
          <cell r="N4">
            <v>8</v>
          </cell>
          <cell r="O4">
            <v>2</v>
          </cell>
          <cell r="P4">
            <v>5</v>
          </cell>
          <cell r="Q4">
            <v>25</v>
          </cell>
          <cell r="R4">
            <v>6</v>
          </cell>
          <cell r="S4">
            <v>4</v>
          </cell>
          <cell r="T4">
            <v>4</v>
          </cell>
          <cell r="U4">
            <v>1</v>
          </cell>
          <cell r="V4">
            <v>66</v>
          </cell>
        </row>
        <row r="5">
          <cell r="A5" t="str">
            <v>Номер пары</v>
          </cell>
          <cell r="B5" t="str">
            <v>программа</v>
          </cell>
          <cell r="C5" t="str">
            <v>Фамилия, имя всадника</v>
          </cell>
          <cell r="D5" t="str">
            <v>Рег.№ всадника</v>
          </cell>
          <cell r="E5" t="str">
            <v>Звание, разряд</v>
          </cell>
          <cell r="F5" t="str">
            <v>Кличка лошади, г.р.</v>
          </cell>
          <cell r="G5" t="str">
            <v>Рег.№ лошади</v>
          </cell>
          <cell r="H5" t="str">
            <v>Владелец</v>
          </cell>
          <cell r="I5" t="str">
            <v>Команда, регион</v>
          </cell>
          <cell r="J5" t="str">
            <v>МП</v>
          </cell>
          <cell r="K5" t="str">
            <v>БП</v>
          </cell>
          <cell r="L5" t="str">
            <v>СП1</v>
          </cell>
          <cell r="M5" t="str">
            <v>КПЮ</v>
          </cell>
          <cell r="N5" t="str">
            <v>ППЮ</v>
          </cell>
          <cell r="O5" t="str">
            <v>ЭКВИ 1</v>
          </cell>
          <cell r="P5" t="str">
            <v>КПД</v>
          </cell>
          <cell r="Q5" t="str">
            <v>ППДА</v>
          </cell>
          <cell r="R5" t="str">
            <v>Ш-Р</v>
          </cell>
          <cell r="S5" t="str">
            <v>ЛЕ</v>
          </cell>
          <cell r="T5" t="str">
            <v>ПОСАД</v>
          </cell>
          <cell r="U5" t="str">
            <v>ВЫБОР</v>
          </cell>
        </row>
        <row r="6">
          <cell r="A6">
            <v>1</v>
          </cell>
          <cell r="B6" t="str">
            <v>сп2 вк</v>
          </cell>
          <cell r="C6" t="str">
            <v>ОРЛОВА Екатерина, 1975</v>
          </cell>
          <cell r="D6" t="str">
            <v>000675</v>
          </cell>
          <cell r="E6" t="str">
            <v>МС</v>
          </cell>
          <cell r="F6" t="str">
            <v>ФОРВАРД-11, мер, сер, помесь, Россия</v>
          </cell>
          <cell r="G6" t="str">
            <v>019732</v>
          </cell>
          <cell r="H6" t="str">
            <v>Орлова Е.О.</v>
          </cell>
          <cell r="I6" t="str">
            <v>СШОР ЦСКА Москва</v>
          </cell>
          <cell r="K6">
            <v>1</v>
          </cell>
        </row>
        <row r="7">
          <cell r="A7">
            <v>2</v>
          </cell>
          <cell r="B7" t="str">
            <v>кпд, ппда пони</v>
          </cell>
          <cell r="C7" t="str">
            <v>БОЙКО Вера, 2010</v>
          </cell>
          <cell r="D7" t="str">
            <v>016010</v>
          </cell>
          <cell r="E7" t="str">
            <v>б.р</v>
          </cell>
          <cell r="F7" t="str">
            <v>ГРЕЙТ КЕТЧЕР - 13,  жер, вор, уэльск, Турнинас Гизмор,  КСК Ковчег Лен обл.</v>
          </cell>
          <cell r="G7" t="str">
            <v>024168</v>
          </cell>
          <cell r="H7" t="str">
            <v>Жилина О.Е.</v>
          </cell>
          <cell r="I7" t="str">
            <v>ч.в. МО</v>
          </cell>
          <cell r="P7">
            <v>1</v>
          </cell>
          <cell r="Q7">
            <v>1</v>
          </cell>
        </row>
        <row r="8">
          <cell r="A8">
            <v>3</v>
          </cell>
          <cell r="B8" t="str">
            <v>ле дети</v>
          </cell>
          <cell r="C8" t="str">
            <v>ПОЛУЯНОВА  Елена, 2008</v>
          </cell>
          <cell r="E8" t="str">
            <v>б.р</v>
          </cell>
          <cell r="F8" t="str">
            <v>ФАЙЕРФЛАЙ-04, коб, т-гнед, тракен, Эгеюс, Россия</v>
          </cell>
          <cell r="G8" t="str">
            <v>0211808</v>
          </cell>
          <cell r="H8" t="str">
            <v>Конторович Е.В.</v>
          </cell>
          <cell r="I8" t="str">
            <v>ч.в. МО</v>
          </cell>
          <cell r="S8">
            <v>1</v>
          </cell>
        </row>
        <row r="9">
          <cell r="A9">
            <v>4</v>
          </cell>
          <cell r="B9" t="str">
            <v>ле дети</v>
          </cell>
          <cell r="C9" t="str">
            <v>ПОЛУЯНОВА  Елена, 2008</v>
          </cell>
          <cell r="E9" t="str">
            <v>б.р</v>
          </cell>
          <cell r="F9" t="str">
            <v>ХОХАННА - 14,  коб, рыж, тракен</v>
          </cell>
          <cell r="I9" t="str">
            <v>ч.в. МО</v>
          </cell>
          <cell r="S9">
            <v>1</v>
          </cell>
        </row>
        <row r="10">
          <cell r="A10">
            <v>5</v>
          </cell>
          <cell r="B10" t="str">
            <v>ле дети</v>
          </cell>
          <cell r="C10" t="str">
            <v>ШАРАФУТДИНОВА  Аиша, 2009</v>
          </cell>
          <cell r="D10" t="str">
            <v>008009</v>
          </cell>
          <cell r="E10" t="str">
            <v>б.р</v>
          </cell>
          <cell r="F10" t="str">
            <v>ФАЙЕРФЛАЙ-04, коб, т-гнед, тракен, Эгеюс, Россия</v>
          </cell>
          <cell r="G10" t="str">
            <v>0211808</v>
          </cell>
          <cell r="H10" t="str">
            <v>Конторович Е.В.</v>
          </cell>
          <cell r="I10" t="str">
            <v>ч.в. МО</v>
          </cell>
          <cell r="S10">
            <v>1</v>
          </cell>
        </row>
        <row r="11">
          <cell r="A11">
            <v>6</v>
          </cell>
          <cell r="B11" t="str">
            <v>ППДА ДЕТИ</v>
          </cell>
          <cell r="C11" t="str">
            <v>ИВАКИНА - ТРЕВОГИНА  Елизавета, 2007</v>
          </cell>
          <cell r="D11" t="str">
            <v>026707</v>
          </cell>
          <cell r="E11">
            <v>3</v>
          </cell>
          <cell r="F11" t="str">
            <v>КАРНАК -09, жер, гнед, уэльск, Волинг Фанте, Польша</v>
          </cell>
          <cell r="G11" t="str">
            <v>012647</v>
          </cell>
          <cell r="H11" t="str">
            <v>Баженова В.П.</v>
          </cell>
          <cell r="I11" t="str">
            <v>ч.в. МО</v>
          </cell>
          <cell r="Q11">
            <v>1</v>
          </cell>
        </row>
        <row r="12">
          <cell r="A12">
            <v>7</v>
          </cell>
          <cell r="B12" t="str">
            <v>ППДА ДЕТИ</v>
          </cell>
          <cell r="C12" t="str">
            <v>ИВАКИНА - ТРЕВОГИНА  Елизавета, 2007</v>
          </cell>
          <cell r="D12" t="str">
            <v>026707</v>
          </cell>
          <cell r="E12">
            <v>3</v>
          </cell>
          <cell r="F12" t="str">
            <v>АМПИР - 12, мер, рыд, буденн, Арест, Буденн к.з</v>
          </cell>
          <cell r="G12" t="str">
            <v>018007</v>
          </cell>
          <cell r="H12" t="str">
            <v>Краснопольская Е.В.</v>
          </cell>
          <cell r="I12" t="str">
            <v>ч.в. МО</v>
          </cell>
          <cell r="Q12">
            <v>1</v>
          </cell>
        </row>
        <row r="13">
          <cell r="A13">
            <v>8</v>
          </cell>
          <cell r="B13" t="str">
            <v>ППДА ДЕТИ</v>
          </cell>
          <cell r="C13" t="str">
            <v>ПОЛЕТАЕВА  Полина, 2009</v>
          </cell>
          <cell r="D13" t="str">
            <v>006509</v>
          </cell>
          <cell r="E13">
            <v>2</v>
          </cell>
          <cell r="F13" t="str">
            <v>КАРНАК -09, жер, гнед, уэльск, Волинг Фанте, Польша</v>
          </cell>
          <cell r="G13" t="str">
            <v>012647</v>
          </cell>
          <cell r="H13" t="str">
            <v>Баженова В.П.</v>
          </cell>
          <cell r="I13" t="str">
            <v>ч.в. МО</v>
          </cell>
          <cell r="Q13">
            <v>1</v>
          </cell>
        </row>
        <row r="14">
          <cell r="A14">
            <v>9</v>
          </cell>
          <cell r="B14" t="str">
            <v>ППДА люб 1</v>
          </cell>
          <cell r="C14" t="str">
            <v>БЕГОУТОВА Валерия, 1997</v>
          </cell>
          <cell r="D14" t="str">
            <v>051697</v>
          </cell>
          <cell r="E14" t="str">
            <v>б.р</v>
          </cell>
          <cell r="F14" t="str">
            <v>КАРНАК -09, жер, гнед, уэльск, Волинг Фанте, Польша</v>
          </cell>
          <cell r="G14" t="str">
            <v>012647</v>
          </cell>
          <cell r="H14" t="str">
            <v>Баженова В.П.</v>
          </cell>
          <cell r="I14" t="str">
            <v>ч.в. МО</v>
          </cell>
          <cell r="Q14">
            <v>1</v>
          </cell>
        </row>
        <row r="15">
          <cell r="A15">
            <v>10</v>
          </cell>
          <cell r="B15" t="str">
            <v>ППДА люб 1</v>
          </cell>
          <cell r="C15" t="str">
            <v>БЕГОУТОВА Валерия, 1997</v>
          </cell>
          <cell r="D15" t="str">
            <v>051697</v>
          </cell>
          <cell r="E15" t="str">
            <v>б.р</v>
          </cell>
          <cell r="F15" t="str">
            <v>АМПИР - 12, мер, рыд, буденн, Арест, Буденн к.з</v>
          </cell>
          <cell r="G15" t="str">
            <v>018007</v>
          </cell>
          <cell r="H15" t="str">
            <v>Краснопольская Е.В.</v>
          </cell>
          <cell r="I15" t="str">
            <v>ч.в. МО</v>
          </cell>
          <cell r="Q15">
            <v>1</v>
          </cell>
        </row>
        <row r="16">
          <cell r="A16">
            <v>11</v>
          </cell>
          <cell r="B16" t="str">
            <v>ППДА люб</v>
          </cell>
          <cell r="C16" t="str">
            <v>СУСЛОВА  Кристина, 1995</v>
          </cell>
          <cell r="D16" t="str">
            <v>на оформл</v>
          </cell>
          <cell r="E16" t="str">
            <v>б.р</v>
          </cell>
          <cell r="F16" t="str">
            <v>АМПИР - 12, мер, рыд, буденн, Арест, Буденн к.з</v>
          </cell>
          <cell r="G16" t="str">
            <v>018007</v>
          </cell>
          <cell r="H16" t="str">
            <v>Краснопольская Е.В.</v>
          </cell>
          <cell r="I16" t="str">
            <v>ч.в. МО</v>
          </cell>
          <cell r="Q16">
            <v>1</v>
          </cell>
        </row>
        <row r="17">
          <cell r="A17">
            <v>12</v>
          </cell>
          <cell r="B17" t="str">
            <v>ППДА люб</v>
          </cell>
          <cell r="C17" t="str">
            <v>ФИРСОВА Анна, 2005</v>
          </cell>
          <cell r="E17" t="str">
            <v>б.р</v>
          </cell>
          <cell r="F17" t="str">
            <v>ГАРСОН-11, жер, сер, ПКФ Антарес</v>
          </cell>
          <cell r="I17" t="str">
            <v>ч.в. МО</v>
          </cell>
          <cell r="Q17">
            <v>1</v>
          </cell>
        </row>
        <row r="18">
          <cell r="A18">
            <v>13</v>
          </cell>
          <cell r="B18" t="str">
            <v>ППДА люб</v>
          </cell>
          <cell r="C18" t="str">
            <v>ФИРСОВА Ольга, 2005</v>
          </cell>
          <cell r="E18" t="str">
            <v>б.р</v>
          </cell>
          <cell r="F18" t="str">
            <v>ГАРСОН-11, жер, сер, ПКФ Антарес</v>
          </cell>
          <cell r="I18" t="str">
            <v>ч.в. МО</v>
          </cell>
          <cell r="Q18">
            <v>1</v>
          </cell>
        </row>
        <row r="19">
          <cell r="A19">
            <v>14</v>
          </cell>
          <cell r="B19" t="str">
            <v>ППЮ люб</v>
          </cell>
          <cell r="C19" t="str">
            <v>ЯН Екатерина, 1988</v>
          </cell>
          <cell r="D19" t="str">
            <v>031388</v>
          </cell>
          <cell r="E19" t="str">
            <v>б.р</v>
          </cell>
          <cell r="F19" t="str">
            <v>БУЦЕФАЛ - 08,  вор, жер, фриз, Титце 428, Нидерланды</v>
          </cell>
          <cell r="G19" t="str">
            <v>014154</v>
          </cell>
          <cell r="H19" t="str">
            <v>Смирнова Е.А.</v>
          </cell>
          <cell r="I19" t="str">
            <v>КК Лос Эстаблос, МО</v>
          </cell>
          <cell r="N19">
            <v>1</v>
          </cell>
        </row>
        <row r="20">
          <cell r="A20">
            <v>15</v>
          </cell>
          <cell r="B20" t="str">
            <v>ППЮ ю</v>
          </cell>
          <cell r="C20" t="str">
            <v>ИГНАТЬЕВА  Любовь, 2006</v>
          </cell>
          <cell r="D20" t="str">
            <v>039006</v>
          </cell>
          <cell r="E20">
            <v>1</v>
          </cell>
          <cell r="F20" t="str">
            <v>ВИВАЛЬДО -09 мер, вор, фрнц сель, Хеппи Вергоинан, Франция</v>
          </cell>
          <cell r="G20" t="str">
            <v>011906</v>
          </cell>
          <cell r="H20" t="str">
            <v>Игнатьева М.</v>
          </cell>
          <cell r="I20" t="str">
            <v>ч.в. Москва</v>
          </cell>
          <cell r="N20">
            <v>1</v>
          </cell>
        </row>
        <row r="21">
          <cell r="A21">
            <v>16</v>
          </cell>
          <cell r="B21" t="str">
            <v>бп</v>
          </cell>
          <cell r="C21" t="str">
            <v>ИГНАТЬЕВА  Мария, 1972</v>
          </cell>
          <cell r="D21" t="str">
            <v>007372</v>
          </cell>
          <cell r="E21">
            <v>2</v>
          </cell>
          <cell r="F21" t="str">
            <v>ДЕЗДЕМОНА - 07 коб, гнед, вестф, Де Коонинг, Германия</v>
          </cell>
          <cell r="G21" t="str">
            <v>007841</v>
          </cell>
          <cell r="H21" t="str">
            <v>Игнатьева М.</v>
          </cell>
          <cell r="I21" t="str">
            <v>ч.в. Москва</v>
          </cell>
          <cell r="K21">
            <v>1</v>
          </cell>
        </row>
        <row r="22">
          <cell r="A22">
            <v>17</v>
          </cell>
          <cell r="B22" t="str">
            <v>ППДА ДЕТИ</v>
          </cell>
          <cell r="C22" t="str">
            <v>СОЛОВЕЙ Мария, 2010</v>
          </cell>
          <cell r="D22" t="str">
            <v>опл</v>
          </cell>
          <cell r="E22" t="str">
            <v>б.р</v>
          </cell>
          <cell r="F22" t="str">
            <v>КАЛЕЙДОСКОП-10,  мер, гнед, спорт пони, Вихрь,Беларусь</v>
          </cell>
          <cell r="G22" t="str">
            <v>018441</v>
          </cell>
          <cell r="H22" t="str">
            <v>Пожидаева Т.А.</v>
          </cell>
          <cell r="I22" t="str">
            <v>ШВЕ "HRS Paradise"</v>
          </cell>
          <cell r="Q22">
            <v>1</v>
          </cell>
        </row>
        <row r="23">
          <cell r="A23">
            <v>18</v>
          </cell>
          <cell r="B23" t="str">
            <v>кпд л</v>
          </cell>
          <cell r="C23" t="str">
            <v>МУРЫГИНА  Ольга, 1994</v>
          </cell>
          <cell r="D23" t="str">
            <v>016994</v>
          </cell>
          <cell r="E23" t="str">
            <v>б.р</v>
          </cell>
          <cell r="F23" t="str">
            <v>СВИТ ДРИМ-09, коб, гнед, спорт пони, Лапарит, КСК Ясенево,  Россия</v>
          </cell>
          <cell r="G23" t="str">
            <v>020376</v>
          </cell>
          <cell r="H23" t="str">
            <v>Пожидаева Т.А.</v>
          </cell>
          <cell r="I23" t="str">
            <v>ШВЕ "HRS Paradise"</v>
          </cell>
          <cell r="P23">
            <v>1</v>
          </cell>
        </row>
        <row r="24">
          <cell r="B24" t="str">
            <v>ппда л</v>
          </cell>
          <cell r="C24" t="str">
            <v>ЯЛУНИНА  Полина, 2002</v>
          </cell>
          <cell r="D24" t="str">
            <v>опл</v>
          </cell>
          <cell r="E24" t="str">
            <v>б.р</v>
          </cell>
          <cell r="F24" t="str">
            <v>ТИФФАНИЯ-13, коб, т-гнед., полукр, Тайм, КФХ Тракен, Россия</v>
          </cell>
          <cell r="G24" t="str">
            <v>019208</v>
          </cell>
          <cell r="H24" t="str">
            <v>Пожидаева Т.А.</v>
          </cell>
          <cell r="I24" t="str">
            <v>ШВЕ "HRS Paradise"</v>
          </cell>
        </row>
        <row r="25">
          <cell r="A25">
            <v>20</v>
          </cell>
          <cell r="B25" t="str">
            <v>ППДА ДЕТИ</v>
          </cell>
          <cell r="C25" t="str">
            <v>БАРАБАНОВА  Мария, 2009</v>
          </cell>
          <cell r="D25" t="str">
            <v>003009</v>
          </cell>
          <cell r="E25" t="str">
            <v>б.р</v>
          </cell>
          <cell r="F25" t="str">
            <v>СВИТ ДРИМ-09, коб, гнед, спорт пони, Лапарит, КСК Ясенево,  Россия</v>
          </cell>
          <cell r="G25" t="str">
            <v>020376</v>
          </cell>
          <cell r="H25" t="str">
            <v>Пожидаева Т.А.</v>
          </cell>
          <cell r="I25" t="str">
            <v>ШВЕ "HRS Paradise"</v>
          </cell>
          <cell r="Q25">
            <v>1</v>
          </cell>
        </row>
        <row r="26">
          <cell r="A26">
            <v>21</v>
          </cell>
          <cell r="B26" t="str">
            <v>ппда л</v>
          </cell>
          <cell r="C26" t="str">
            <v>ДАНИЛОВ  Иван, 2000</v>
          </cell>
          <cell r="D26" t="str">
            <v>096700</v>
          </cell>
          <cell r="E26" t="str">
            <v>б.р</v>
          </cell>
          <cell r="F26" t="str">
            <v>ОРИОН-06 мер, сер, полукр, Орфей, Россия</v>
          </cell>
          <cell r="G26" t="str">
            <v>020376</v>
          </cell>
          <cell r="H26" t="str">
            <v>Пожидаева Т.А.</v>
          </cell>
          <cell r="I26" t="str">
            <v>ШВЕ "HRS Paradise"</v>
          </cell>
          <cell r="Q26">
            <v>1</v>
          </cell>
        </row>
        <row r="27">
          <cell r="A27">
            <v>22</v>
          </cell>
          <cell r="B27" t="str">
            <v>кпд л</v>
          </cell>
          <cell r="C27" t="str">
            <v>МУРЫГИНА  Ольга, 1994</v>
          </cell>
          <cell r="D27" t="str">
            <v>016994</v>
          </cell>
          <cell r="E27" t="str">
            <v>б.р</v>
          </cell>
          <cell r="F27" t="str">
            <v>БЬЮТИ - 12, коб, гнед, полукр, Талбой, Краснодарский край</v>
          </cell>
          <cell r="G27" t="str">
            <v>021603</v>
          </cell>
          <cell r="H27" t="str">
            <v>Пожидаева Т.А.</v>
          </cell>
          <cell r="I27" t="str">
            <v>ШВЕ "HRS Paradise"</v>
          </cell>
          <cell r="P27">
            <v>1</v>
          </cell>
        </row>
        <row r="28">
          <cell r="B28" t="str">
            <v>ППЮ общ</v>
          </cell>
          <cell r="C28" t="str">
            <v>ДЕМЧЕНКО  Татьяна, 1976</v>
          </cell>
          <cell r="D28" t="str">
            <v>005576</v>
          </cell>
          <cell r="E28" t="str">
            <v>КМС</v>
          </cell>
          <cell r="F28" t="str">
            <v>КОКО 2 ДЖИ - 10, коб, . Гнед, литовск полукр, Карузо Гут, Литва</v>
          </cell>
          <cell r="G28" t="str">
            <v>018831</v>
          </cell>
          <cell r="H28" t="str">
            <v>Пожидаева Т.А.</v>
          </cell>
          <cell r="I28" t="str">
            <v>ШВЕ "HRS Paradise"</v>
          </cell>
        </row>
        <row r="29">
          <cell r="B29" t="str">
            <v>кпд общ</v>
          </cell>
          <cell r="C29" t="str">
            <v>ДЕМЧЕНКО  Татьяна, 1976</v>
          </cell>
          <cell r="D29" t="str">
            <v>005576</v>
          </cell>
          <cell r="E29" t="str">
            <v>КМС</v>
          </cell>
          <cell r="F29" t="str">
            <v>ПРИНЦЕССА СИМИН-13, коб, т.игрен, спорт пони, Россия</v>
          </cell>
          <cell r="G29" t="str">
            <v>024227</v>
          </cell>
          <cell r="H29" t="str">
            <v>Пожидаева Т.А.</v>
          </cell>
          <cell r="I29" t="str">
            <v>ШВЕ "HRS Paradise"</v>
          </cell>
        </row>
        <row r="30">
          <cell r="A30">
            <v>25</v>
          </cell>
          <cell r="B30" t="str">
            <v>ППДА ДЕТИ</v>
          </cell>
          <cell r="C30" t="str">
            <v>ЕВДОКИМОВА  Софья, 2009</v>
          </cell>
          <cell r="D30" t="str">
            <v>опл</v>
          </cell>
          <cell r="E30" t="str">
            <v>б.р</v>
          </cell>
          <cell r="F30" t="str">
            <v>КАЛЕЙДОСКОП-10,  мер, гнед, спорт пони, Вихрь,Беларусь</v>
          </cell>
          <cell r="G30" t="str">
            <v>018441</v>
          </cell>
          <cell r="H30" t="str">
            <v>Пожидаева Т.А.</v>
          </cell>
          <cell r="I30" t="str">
            <v>ШВЕ "HRS Paradise"</v>
          </cell>
          <cell r="Q30">
            <v>1</v>
          </cell>
        </row>
        <row r="31">
          <cell r="A31">
            <v>26</v>
          </cell>
          <cell r="B31" t="str">
            <v>ППДА ДЕТИ</v>
          </cell>
          <cell r="C31" t="str">
            <v>СМИРНОВА  Полина, 2009</v>
          </cell>
          <cell r="D31" t="str">
            <v>опл</v>
          </cell>
          <cell r="E31" t="str">
            <v>б.р</v>
          </cell>
          <cell r="F31" t="str">
            <v>ТИФФАНИЯ-13, коб, т-гнед., полукр, Тайм, КФХ Тракен, Россия</v>
          </cell>
          <cell r="G31" t="str">
            <v>019208</v>
          </cell>
          <cell r="H31" t="str">
            <v>Пожидаева Т.А.</v>
          </cell>
          <cell r="I31" t="str">
            <v>ШВЕ "HRS Paradise"</v>
          </cell>
          <cell r="Q31">
            <v>1</v>
          </cell>
        </row>
        <row r="32">
          <cell r="A32">
            <v>27</v>
          </cell>
          <cell r="B32" t="str">
            <v>ППЮ, КПЮ ю</v>
          </cell>
          <cell r="C32" t="str">
            <v>МАКСИМОВА  Варвара, 2005</v>
          </cell>
          <cell r="D32" t="str">
            <v>024505</v>
          </cell>
          <cell r="E32" t="str">
            <v>КМС</v>
          </cell>
          <cell r="F32" t="str">
            <v>БЕЛЬВЕДЕР-12, мер, рыж, ганновер, Балетмейстер, Германия</v>
          </cell>
          <cell r="G32" t="str">
            <v>021724</v>
          </cell>
          <cell r="H32" t="str">
            <v>Максимова Е.</v>
          </cell>
          <cell r="I32" t="str">
            <v>СШОР им. Тихонова г. Смоленск</v>
          </cell>
          <cell r="M32">
            <v>1</v>
          </cell>
          <cell r="N32">
            <v>1</v>
          </cell>
        </row>
        <row r="33">
          <cell r="A33">
            <v>28</v>
          </cell>
          <cell r="B33" t="str">
            <v>МП</v>
          </cell>
          <cell r="C33" t="str">
            <v>ВОЙНИЧ  Юлия, 1985</v>
          </cell>
          <cell r="D33" t="str">
            <v>019185</v>
          </cell>
          <cell r="E33" t="str">
            <v>КМС</v>
          </cell>
          <cell r="F33" t="str">
            <v>РЕАЛИСТ- 09, жер, вор, РВП, Романтикер, Старож к.з</v>
          </cell>
          <cell r="G33" t="str">
            <v>009985</v>
          </cell>
          <cell r="H33" t="str">
            <v>Войнич Ю.</v>
          </cell>
          <cell r="I33" t="str">
            <v>ч.в. Москва</v>
          </cell>
          <cell r="J33">
            <v>1</v>
          </cell>
        </row>
        <row r="34">
          <cell r="A34">
            <v>29</v>
          </cell>
          <cell r="B34" t="str">
            <v>экви</v>
          </cell>
          <cell r="C34" t="str">
            <v>АНТИПЕНКО  Юлия, 2003</v>
          </cell>
          <cell r="D34" t="str">
            <v>074003</v>
          </cell>
          <cell r="E34" t="str">
            <v>б.р</v>
          </cell>
          <cell r="F34" t="str">
            <v>БАРХАТ - 14, мер, сер, помесь, Реалист, Россия</v>
          </cell>
          <cell r="G34" t="str">
            <v>024618</v>
          </cell>
          <cell r="H34" t="str">
            <v>Орлова Е.О.</v>
          </cell>
          <cell r="I34" t="str">
            <v>ч.в. МО</v>
          </cell>
          <cell r="O34">
            <v>1</v>
          </cell>
        </row>
        <row r="35">
          <cell r="A35">
            <v>30</v>
          </cell>
          <cell r="B35" t="str">
            <v>ппда люб</v>
          </cell>
          <cell r="C35" t="str">
            <v>СЫНКОВА  Евгения, 1989</v>
          </cell>
          <cell r="D35" t="str">
            <v>043389</v>
          </cell>
          <cell r="E35" t="str">
            <v>б.р</v>
          </cell>
          <cell r="F35" t="str">
            <v>БАРХАТ - 14, мер, сер, помесь, Реалист, Россия</v>
          </cell>
          <cell r="G35" t="str">
            <v>024618</v>
          </cell>
          <cell r="H35" t="str">
            <v>Орлова Е.О.</v>
          </cell>
          <cell r="I35" t="str">
            <v>ч.в. МО</v>
          </cell>
          <cell r="Q35">
            <v>1</v>
          </cell>
        </row>
        <row r="36">
          <cell r="A36">
            <v>31</v>
          </cell>
          <cell r="B36" t="str">
            <v>ППДА ДЕТИ</v>
          </cell>
          <cell r="C36" t="str">
            <v>ЮРЬЕВА  Ольга, 2007</v>
          </cell>
          <cell r="E36" t="str">
            <v>б.р</v>
          </cell>
          <cell r="F36" t="str">
            <v>БАРОН - 08 мерин, рыж. нем.верх.пони, Гуффи 54, Латвия</v>
          </cell>
          <cell r="G36" t="str">
            <v>020675</v>
          </cell>
          <cell r="H36" t="str">
            <v>Губич Н.Ю.</v>
          </cell>
          <cell r="I36" t="str">
            <v>ч.в МО</v>
          </cell>
          <cell r="Q36">
            <v>1</v>
          </cell>
        </row>
        <row r="37">
          <cell r="A37">
            <v>32</v>
          </cell>
          <cell r="B37" t="str">
            <v>сп1</v>
          </cell>
          <cell r="C37" t="str">
            <v>НОВИЦКАЯ  Елизавета, 1998</v>
          </cell>
          <cell r="D37" t="str">
            <v>021098</v>
          </cell>
          <cell r="E37" t="str">
            <v>мс</v>
          </cell>
          <cell r="F37" t="str">
            <v>ДЖАСТ ЭЛИТ - 12,  мер, рыж, вестфал, Джаз, Германия</v>
          </cell>
          <cell r="G37" t="str">
            <v>020003</v>
          </cell>
          <cell r="H37" t="str">
            <v>Новицкая Е.К.</v>
          </cell>
          <cell r="I37" t="str">
            <v>ч.в МО</v>
          </cell>
          <cell r="L37">
            <v>1</v>
          </cell>
        </row>
        <row r="38">
          <cell r="A38">
            <v>33</v>
          </cell>
          <cell r="B38" t="str">
            <v>ппда дЕТИ</v>
          </cell>
          <cell r="C38" t="str">
            <v>РИГЕР  Ксения, 2007</v>
          </cell>
          <cell r="E38" t="str">
            <v>1ю</v>
          </cell>
          <cell r="F38" t="str">
            <v>ФАЙЕРФЛАЙ-04, коб, т-гнед, тракен, Эгеюс, Россия</v>
          </cell>
          <cell r="G38" t="str">
            <v>0211808</v>
          </cell>
          <cell r="H38" t="str">
            <v>Конторович Е.В.</v>
          </cell>
          <cell r="I38" t="str">
            <v>ч.в. МО</v>
          </cell>
          <cell r="Q38">
            <v>1</v>
          </cell>
        </row>
        <row r="39">
          <cell r="A39">
            <v>34</v>
          </cell>
          <cell r="B39" t="str">
            <v>ППЮ общ</v>
          </cell>
          <cell r="C39" t="str">
            <v>ПОЗДЕЕВА  Ульяна, 2001</v>
          </cell>
          <cell r="D39" t="str">
            <v>050101</v>
          </cell>
          <cell r="E39" t="str">
            <v>КМС</v>
          </cell>
          <cell r="F39" t="str">
            <v>ОРИГИНАЛ-13,  жеребец, т.-гн. трак., Готланд, Орловская обл</v>
          </cell>
          <cell r="G39" t="str">
            <v>017145</v>
          </cell>
          <cell r="H39" t="str">
            <v>Шморгун А.Ю.</v>
          </cell>
          <cell r="I39" t="str">
            <v>ОБУ ЦСП "Рифей" Челябинская обл</v>
          </cell>
          <cell r="N39">
            <v>1</v>
          </cell>
        </row>
        <row r="40">
          <cell r="A40">
            <v>35</v>
          </cell>
          <cell r="B40" t="str">
            <v>ппю люб</v>
          </cell>
          <cell r="C40" t="str">
            <v>СТОЛЯРОВА Мария, 1980</v>
          </cell>
          <cell r="D40" t="str">
            <v>015180</v>
          </cell>
          <cell r="E40" t="str">
            <v>б.р</v>
          </cell>
          <cell r="F40" t="str">
            <v>МАЧУ- ПИКЧУ-11 мерин, вор. полукр., Максимус, КФХ Веселина И.Г.</v>
          </cell>
          <cell r="G40" t="str">
            <v>016795</v>
          </cell>
          <cell r="H40" t="str">
            <v>Столярова М.Л.</v>
          </cell>
          <cell r="I40" t="str">
            <v>ч.в. МО</v>
          </cell>
          <cell r="N40">
            <v>1</v>
          </cell>
        </row>
        <row r="41">
          <cell r="A41">
            <v>36</v>
          </cell>
          <cell r="B41" t="str">
            <v>МП</v>
          </cell>
          <cell r="C41" t="str">
            <v>КАЛИНКИНА  Надежда, 2001</v>
          </cell>
          <cell r="D41" t="str">
            <v>061201</v>
          </cell>
          <cell r="E41" t="str">
            <v>КМС</v>
          </cell>
          <cell r="F41" t="str">
            <v>ХОРСК-98,  жеребец, сер. трак., Купчий, Красноярский край</v>
          </cell>
          <cell r="G41" t="str">
            <v>012796</v>
          </cell>
          <cell r="H41" t="str">
            <v>Корнилов М.В.</v>
          </cell>
          <cell r="I41" t="str">
            <v>ч.в. МО</v>
          </cell>
          <cell r="J41">
            <v>1</v>
          </cell>
        </row>
        <row r="42">
          <cell r="A42">
            <v>37</v>
          </cell>
          <cell r="B42" t="str">
            <v>кпд общ, лпд</v>
          </cell>
          <cell r="C42" t="str">
            <v>СЛЮЗАР  Кристина, 2004</v>
          </cell>
          <cell r="E42" t="str">
            <v>б.р</v>
          </cell>
          <cell r="F42" t="str">
            <v>РАДЖА-13 мерин, гн. укр.верх., Ареал, Украина</v>
          </cell>
          <cell r="G42" t="str">
            <v>020268</v>
          </cell>
          <cell r="H42" t="str">
            <v>Бисиркин С,И.</v>
          </cell>
          <cell r="I42" t="str">
            <v>ч.в. МО</v>
          </cell>
          <cell r="P42">
            <v>1</v>
          </cell>
          <cell r="U42">
            <v>1</v>
          </cell>
        </row>
        <row r="43">
          <cell r="A43">
            <v>38</v>
          </cell>
          <cell r="B43" t="str">
            <v>ппю люб</v>
          </cell>
          <cell r="C43" t="str">
            <v>ЗАБАБУРКИНА  Надежда, 1993</v>
          </cell>
          <cell r="D43" t="str">
            <v>021393</v>
          </cell>
          <cell r="E43">
            <v>2</v>
          </cell>
          <cell r="F43" t="str">
            <v>ТЕДДИ- 05,мерин, кар. чеш.тепл., Топаз 14, Чехия</v>
          </cell>
          <cell r="G43" t="str">
            <v>015667</v>
          </cell>
          <cell r="H43" t="str">
            <v>Забабуркина Н.Д.</v>
          </cell>
          <cell r="I43" t="str">
            <v>ч.в. МО</v>
          </cell>
          <cell r="N43">
            <v>1</v>
          </cell>
        </row>
        <row r="44">
          <cell r="A44">
            <v>39</v>
          </cell>
          <cell r="B44" t="str">
            <v>ппю ю</v>
          </cell>
          <cell r="C44" t="str">
            <v>КОСАРЕВА  Елизавета, 2002</v>
          </cell>
          <cell r="E44" t="str">
            <v>б.р</v>
          </cell>
          <cell r="F44" t="str">
            <v>АРТИСТ- 98, мер, гн. латв., Апломб, голшт., Беларусь</v>
          </cell>
          <cell r="G44" t="str">
            <v>007105</v>
          </cell>
          <cell r="H44" t="str">
            <v>Димитров Д.</v>
          </cell>
          <cell r="I44" t="str">
            <v>ч.в. МО</v>
          </cell>
          <cell r="N44">
            <v>1</v>
          </cell>
        </row>
        <row r="45">
          <cell r="A45">
            <v>40</v>
          </cell>
          <cell r="B45" t="str">
            <v>ППДА люб</v>
          </cell>
          <cell r="C45" t="str">
            <v>КАРПИНСКАЯ  Ольга, 1992</v>
          </cell>
          <cell r="D45" t="str">
            <v>028592</v>
          </cell>
          <cell r="E45" t="str">
            <v>б.р</v>
          </cell>
          <cell r="F45" t="str">
            <v>КОЛИБРИ - 13, коб, изобел, помесь</v>
          </cell>
          <cell r="H45" t="str">
            <v>Попова О.А.</v>
          </cell>
          <cell r="I45" t="str">
            <v>ч.в. МО</v>
          </cell>
          <cell r="Q45">
            <v>1</v>
          </cell>
        </row>
        <row r="46">
          <cell r="A46">
            <v>41</v>
          </cell>
          <cell r="B46" t="str">
            <v>кпд общ</v>
          </cell>
          <cell r="C46" t="str">
            <v>ГЕРАСИМЧУК  Софья, 2004</v>
          </cell>
          <cell r="E46" t="str">
            <v>б.р</v>
          </cell>
          <cell r="F46" t="str">
            <v>ХОРСК-98,  жеребец, сер. трак., Купчий, Красноярский край</v>
          </cell>
          <cell r="G46" t="str">
            <v>012796</v>
          </cell>
          <cell r="H46" t="str">
            <v>Корнилов М.В.</v>
          </cell>
          <cell r="I46" t="str">
            <v>ч.в. МО</v>
          </cell>
          <cell r="P46">
            <v>1</v>
          </cell>
        </row>
        <row r="47">
          <cell r="A47">
            <v>42</v>
          </cell>
          <cell r="B47" t="str">
            <v>ППДА люб</v>
          </cell>
          <cell r="C47" t="str">
            <v>ГЕРАСИМЧУК  Софья, 2004</v>
          </cell>
          <cell r="E47" t="str">
            <v>б.р</v>
          </cell>
          <cell r="F47" t="str">
            <v>КОЛИБРИ - 13, коб, изобел, помесь</v>
          </cell>
          <cell r="H47" t="str">
            <v>Попова О.А.</v>
          </cell>
          <cell r="I47" t="str">
            <v>ч.в. МО</v>
          </cell>
          <cell r="Q47">
            <v>1</v>
          </cell>
        </row>
        <row r="48">
          <cell r="A48">
            <v>43</v>
          </cell>
          <cell r="B48" t="str">
            <v>ппда пони</v>
          </cell>
          <cell r="C48" t="str">
            <v>УЛАСЕВИЧ  Александра, 2008</v>
          </cell>
          <cell r="E48" t="str">
            <v>б.р</v>
          </cell>
          <cell r="F48" t="str">
            <v>ВЕРСАЛЬ - 09, мер, бур, полукр</v>
          </cell>
          <cell r="G48" t="str">
            <v>на оформл</v>
          </cell>
          <cell r="H48" t="str">
            <v>Уласевич Ю.В.</v>
          </cell>
          <cell r="I48" t="str">
            <v>КСК "Возрождение"</v>
          </cell>
          <cell r="Q48">
            <v>1</v>
          </cell>
        </row>
        <row r="49">
          <cell r="A49">
            <v>44</v>
          </cell>
          <cell r="B49" t="str">
            <v>ш-р</v>
          </cell>
          <cell r="C49" t="str">
            <v>ЧЕПУРНОВА  Мария, 2007</v>
          </cell>
          <cell r="E49" t="str">
            <v>б.р</v>
          </cell>
          <cell r="F49" t="str">
            <v>ХАЙХОР -10,  жеребец, вор. трак., Хирамас, Московская обл</v>
          </cell>
          <cell r="G49" t="str">
            <v>014548</v>
          </cell>
          <cell r="H49" t="str">
            <v>Шинкаренко О.С.</v>
          </cell>
          <cell r="I49" t="str">
            <v>КСК "Возрождение"</v>
          </cell>
          <cell r="R49">
            <v>1</v>
          </cell>
        </row>
        <row r="50">
          <cell r="A50">
            <v>45</v>
          </cell>
          <cell r="B50" t="str">
            <v>ппда люб</v>
          </cell>
          <cell r="C50" t="str">
            <v>РАХМАНИНА  Наталья, 2002</v>
          </cell>
          <cell r="D50" t="str">
            <v>072802</v>
          </cell>
          <cell r="E50" t="str">
            <v>б.р</v>
          </cell>
          <cell r="F50" t="str">
            <v>БУЦЕФАЛ - 08,  вор, жер, фриз, Титце 428, Нидерланды</v>
          </cell>
          <cell r="G50" t="str">
            <v>014154</v>
          </cell>
          <cell r="H50" t="str">
            <v>Смирнова Е.А.</v>
          </cell>
          <cell r="I50" t="str">
            <v>КК Лос Эстаблос, МО</v>
          </cell>
          <cell r="Q50">
            <v>1</v>
          </cell>
        </row>
        <row r="51">
          <cell r="A51">
            <v>46</v>
          </cell>
          <cell r="B51" t="str">
            <v>ппда люб</v>
          </cell>
          <cell r="C51" t="str">
            <v>РАХМАНИНА  Наталья, 2002</v>
          </cell>
          <cell r="D51" t="str">
            <v>072802</v>
          </cell>
          <cell r="E51" t="str">
            <v>б.р</v>
          </cell>
          <cell r="F51" t="str">
            <v>СИНФОНИКО ВАР - 12, жер, сер, андалуз, Лименьо 31, Испания</v>
          </cell>
          <cell r="G51" t="str">
            <v>019099</v>
          </cell>
          <cell r="H51" t="str">
            <v>Смирнова Н.А.</v>
          </cell>
          <cell r="I51" t="str">
            <v>КК Лос Эстаблос, МО</v>
          </cell>
          <cell r="Q51">
            <v>1</v>
          </cell>
        </row>
        <row r="52">
          <cell r="A52">
            <v>47</v>
          </cell>
          <cell r="B52" t="str">
            <v>КПЮ Ю</v>
          </cell>
          <cell r="C52" t="str">
            <v>ДАНИЛОВА  Алина, 2004</v>
          </cell>
          <cell r="D52" t="str">
            <v>026204</v>
          </cell>
          <cell r="E52" t="str">
            <v>1ю</v>
          </cell>
          <cell r="F52" t="str">
            <v>ЭНКАНТАДОР - 01, мер, гнед, тракен, Калибр, к.з Кавказ</v>
          </cell>
          <cell r="G52" t="str">
            <v>007926</v>
          </cell>
          <cell r="H52" t="str">
            <v>Афанасьева Н.А.</v>
          </cell>
          <cell r="I52" t="str">
            <v>ч.в.МО</v>
          </cell>
          <cell r="M52">
            <v>1</v>
          </cell>
        </row>
        <row r="53">
          <cell r="A53">
            <v>48</v>
          </cell>
          <cell r="B53" t="str">
            <v>мп</v>
          </cell>
          <cell r="C53" t="str">
            <v>ВОЛОВИКОВА Александра, 2001</v>
          </cell>
          <cell r="D53" t="str">
            <v>036401</v>
          </cell>
          <cell r="E53">
            <v>2</v>
          </cell>
          <cell r="F53" t="str">
            <v>ВАНАДА-12, коб, рыж, ганновер, Ванадий, к.з. Веерден</v>
          </cell>
          <cell r="G53" t="str">
            <v>015356</v>
          </cell>
          <cell r="H53" t="str">
            <v>Бабенко В.И.</v>
          </cell>
          <cell r="I53" t="str">
            <v>ч.в.МО</v>
          </cell>
          <cell r="J53">
            <v>1</v>
          </cell>
        </row>
        <row r="54">
          <cell r="A54">
            <v>49</v>
          </cell>
          <cell r="B54" t="str">
            <v>МП</v>
          </cell>
          <cell r="C54" t="str">
            <v>ПОНОМАРЕНКО Мария, 1996</v>
          </cell>
          <cell r="D54" t="str">
            <v>035496</v>
          </cell>
          <cell r="E54" t="str">
            <v>МС</v>
          </cell>
          <cell r="F54" t="str">
            <v>САКРАМЕНТО-13,   мерин, гн. полукр., Кондикор, Московская обл</v>
          </cell>
          <cell r="G54" t="str">
            <v>017154</v>
          </cell>
          <cell r="H54" t="str">
            <v>Климова Е.В.</v>
          </cell>
          <cell r="I54" t="str">
            <v>СДЮШОР ПО ЛВС МО</v>
          </cell>
          <cell r="J54">
            <v>1</v>
          </cell>
        </row>
        <row r="55">
          <cell r="A55">
            <v>50</v>
          </cell>
          <cell r="B55" t="str">
            <v>экви</v>
          </cell>
          <cell r="C55" t="str">
            <v>ПЕТРОВА  Вера, 1994</v>
          </cell>
          <cell r="E55" t="str">
            <v>б.р</v>
          </cell>
          <cell r="F55" t="str">
            <v>ВАНАДА-12, коб, рыж, ганновер, Ванадий, к.з. Веерден</v>
          </cell>
          <cell r="G55" t="str">
            <v>015356</v>
          </cell>
          <cell r="H55" t="str">
            <v>Бабенко В.И.</v>
          </cell>
          <cell r="I55" t="str">
            <v>ч.в.МО</v>
          </cell>
          <cell r="O55">
            <v>1</v>
          </cell>
        </row>
        <row r="56">
          <cell r="A56">
            <v>51</v>
          </cell>
          <cell r="B56" t="str">
            <v>ппда люб</v>
          </cell>
          <cell r="C56" t="str">
            <v>КРАПУХИНА  Наталия, 2002</v>
          </cell>
          <cell r="D56" t="str">
            <v>034802</v>
          </cell>
          <cell r="E56">
            <v>2</v>
          </cell>
          <cell r="F56" t="str">
            <v>ПАЛАНГА-11,  кобыла, рыж. полукр., Манхэттен, Беларусь</v>
          </cell>
          <cell r="G56" t="str">
            <v>018300</v>
          </cell>
          <cell r="H56" t="str">
            <v>Крапухин Н.Н.</v>
          </cell>
          <cell r="I56" t="str">
            <v>ч.в.МО</v>
          </cell>
          <cell r="Q56">
            <v>1</v>
          </cell>
        </row>
        <row r="57">
          <cell r="A57">
            <v>52</v>
          </cell>
          <cell r="B57" t="str">
            <v>ле</v>
          </cell>
          <cell r="C57" t="str">
            <v>ШУМАЕВА Екатерина, 1989</v>
          </cell>
          <cell r="E57" t="str">
            <v>б.р</v>
          </cell>
          <cell r="F57" t="str">
            <v>ГАГАТ-09, мер, рыж, спорт помесь</v>
          </cell>
          <cell r="I57" t="str">
            <v>КСК Ромашково</v>
          </cell>
          <cell r="S57">
            <v>1</v>
          </cell>
        </row>
        <row r="58">
          <cell r="A58">
            <v>53</v>
          </cell>
          <cell r="B58" t="str">
            <v>ппю ю</v>
          </cell>
          <cell r="C58" t="str">
            <v>АНТИПЕНКО  Юлия, 2003</v>
          </cell>
          <cell r="D58" t="str">
            <v>074003</v>
          </cell>
          <cell r="E58" t="str">
            <v>б.р</v>
          </cell>
          <cell r="F58" t="str">
            <v>НАПЕВ II-04, мерин, вор. рус.верх., Нахимовец, Племферма санатория "Русское поле"</v>
          </cell>
          <cell r="G58" t="str">
            <v>012619</v>
          </cell>
          <cell r="H58" t="str">
            <v>Афанасьева Н.А.</v>
          </cell>
          <cell r="I58" t="str">
            <v>ч.в. МО</v>
          </cell>
          <cell r="N58">
            <v>1</v>
          </cell>
        </row>
        <row r="59">
          <cell r="A59">
            <v>54</v>
          </cell>
          <cell r="B59" t="str">
            <v>ппда люб</v>
          </cell>
          <cell r="C59" t="str">
            <v>ШПАК  Людмила, 2005</v>
          </cell>
          <cell r="E59" t="str">
            <v>б.р</v>
          </cell>
          <cell r="F59" t="str">
            <v>КРАСАВЧИК - 08, мер, т-гнед, полукр, Отклик, Россия</v>
          </cell>
          <cell r="H59" t="str">
            <v>Конторович Е.В.</v>
          </cell>
          <cell r="I59" t="str">
            <v>ч.в МО</v>
          </cell>
          <cell r="Q59">
            <v>1</v>
          </cell>
        </row>
        <row r="60">
          <cell r="A60">
            <v>55</v>
          </cell>
          <cell r="B60" t="str">
            <v>ппда люб</v>
          </cell>
          <cell r="C60" t="str">
            <v>ШПАК  Людмила, 2005</v>
          </cell>
          <cell r="E60" t="str">
            <v>б.р</v>
          </cell>
          <cell r="F60" t="str">
            <v>ГЕРМЕС - 10, мер, т-гнед, полукр, Базар, Россия</v>
          </cell>
          <cell r="G60" t="str">
            <v>014983</v>
          </cell>
          <cell r="H60" t="str">
            <v>Рябова А.А.</v>
          </cell>
          <cell r="I60" t="str">
            <v>ч.в МО</v>
          </cell>
          <cell r="Q60">
            <v>1</v>
          </cell>
        </row>
        <row r="61">
          <cell r="A61">
            <v>56</v>
          </cell>
          <cell r="B61" t="str">
            <v>ш-р</v>
          </cell>
          <cell r="C61" t="str">
            <v>ПЕРЕВЕРЗЕВА  Екатерина, 1997</v>
          </cell>
          <cell r="E61" t="str">
            <v>б.р</v>
          </cell>
          <cell r="F61" t="str">
            <v>НАВИГАЦИЯ - 12, коб, сер, орловск, Империал, Россия</v>
          </cell>
          <cell r="G61" t="str">
            <v>на оформл</v>
          </cell>
          <cell r="H61" t="str">
            <v>Иванова Л.В.</v>
          </cell>
          <cell r="I61" t="str">
            <v>ч.в МО</v>
          </cell>
          <cell r="R61">
            <v>1</v>
          </cell>
        </row>
        <row r="62">
          <cell r="A62">
            <v>57</v>
          </cell>
          <cell r="B62" t="str">
            <v>ш-р</v>
          </cell>
          <cell r="C62" t="str">
            <v>КУЗЮРИНА  Наталья, 2008</v>
          </cell>
          <cell r="E62" t="str">
            <v>б.р</v>
          </cell>
          <cell r="F62" t="str">
            <v>ГЕРМЕС - 10, мер, т-гнед, полукр, Базар, Россия</v>
          </cell>
          <cell r="G62" t="str">
            <v>014983</v>
          </cell>
          <cell r="H62" t="str">
            <v>Рябова А.А.</v>
          </cell>
          <cell r="I62" t="str">
            <v>ч.в МО</v>
          </cell>
          <cell r="R62">
            <v>1</v>
          </cell>
        </row>
        <row r="63">
          <cell r="A63">
            <v>58</v>
          </cell>
          <cell r="B63" t="str">
            <v>ш-р</v>
          </cell>
          <cell r="C63" t="str">
            <v>ПОПОВА  Валерия, 2006</v>
          </cell>
          <cell r="E63" t="str">
            <v>б.р</v>
          </cell>
          <cell r="F63" t="str">
            <v>ЭЛЕГИЯ-08 коб, вор, полукр, Лабаз, Россия</v>
          </cell>
          <cell r="G63" t="str">
            <v>на оформл</v>
          </cell>
          <cell r="H63" t="str">
            <v>Конторович Е.В.</v>
          </cell>
          <cell r="I63" t="str">
            <v>ч.в МО</v>
          </cell>
          <cell r="R63">
            <v>1</v>
          </cell>
        </row>
        <row r="64">
          <cell r="A64">
            <v>59</v>
          </cell>
          <cell r="B64" t="str">
            <v>ш-р</v>
          </cell>
          <cell r="C64" t="str">
            <v>ТРУСОВА Ксения, 2009</v>
          </cell>
          <cell r="E64" t="str">
            <v>б.р</v>
          </cell>
          <cell r="F64" t="str">
            <v>ПРАДОКС БОЙ-07, жеребец, игр. полукр., Бумеранг, Московская обл</v>
          </cell>
          <cell r="G64" t="str">
            <v>009004</v>
          </cell>
          <cell r="H64" t="str">
            <v>Забелина Е.С.</v>
          </cell>
          <cell r="I64" t="str">
            <v>КСК "Ромашково" МО</v>
          </cell>
          <cell r="R64">
            <v>1</v>
          </cell>
        </row>
        <row r="65">
          <cell r="A65">
            <v>60</v>
          </cell>
          <cell r="B65" t="str">
            <v>посадка</v>
          </cell>
          <cell r="C65" t="str">
            <v>ВОЗНЯК  Виктория, 2012</v>
          </cell>
          <cell r="E65" t="str">
            <v>б.р</v>
          </cell>
          <cell r="F65" t="str">
            <v>БАРБАРАЗАРИЯ - 03 коб, сер, уэльск</v>
          </cell>
          <cell r="I65" t="str">
            <v>КСК "Ромашково" МО</v>
          </cell>
          <cell r="T65">
            <v>1</v>
          </cell>
        </row>
        <row r="66">
          <cell r="A66">
            <v>61</v>
          </cell>
          <cell r="B66" t="str">
            <v>посадка</v>
          </cell>
          <cell r="C66" t="str">
            <v>ТАПЕ  Захар, 2014</v>
          </cell>
          <cell r="E66" t="str">
            <v>б.р</v>
          </cell>
          <cell r="F66" t="str">
            <v>ОКЛАД-04 жер, вор, шетл пони</v>
          </cell>
          <cell r="I66" t="str">
            <v>КСК "Ромашково" МО</v>
          </cell>
          <cell r="T66">
            <v>1</v>
          </cell>
        </row>
        <row r="67">
          <cell r="A67">
            <v>62</v>
          </cell>
          <cell r="B67" t="str">
            <v>посадка</v>
          </cell>
          <cell r="C67" t="str">
            <v>ЧИХАЧЕВА Евдокия, 2011</v>
          </cell>
          <cell r="E67" t="str">
            <v>б.р</v>
          </cell>
          <cell r="F67" t="str">
            <v>БАРБАРАЗАРИЯ - 03 коб, сер, уэльск</v>
          </cell>
          <cell r="I67" t="str">
            <v>КСК "Ромашково" МО</v>
          </cell>
          <cell r="T67">
            <v>1</v>
          </cell>
        </row>
        <row r="68">
          <cell r="A68">
            <v>63</v>
          </cell>
          <cell r="B68" t="str">
            <v>посадка</v>
          </cell>
          <cell r="C68" t="str">
            <v>КОЗЛОВА  Зоя, 2014</v>
          </cell>
          <cell r="E68" t="str">
            <v>б.р</v>
          </cell>
          <cell r="F68" t="str">
            <v>ОКЛАД-04 жер, вор, шетл пони</v>
          </cell>
          <cell r="I68" t="str">
            <v>КСК "Ромашково" МО</v>
          </cell>
          <cell r="T68">
            <v>1</v>
          </cell>
        </row>
        <row r="69">
          <cell r="A69">
            <v>64</v>
          </cell>
          <cell r="B69" t="str">
            <v>ш-р</v>
          </cell>
          <cell r="C69" t="str">
            <v>ТРАПЕЗНИКОВА  Дарья, 2010</v>
          </cell>
          <cell r="E69" t="str">
            <v>б.р</v>
          </cell>
          <cell r="F69" t="str">
            <v>БАРБАРАЗАРИЯ - 03 коб, сер, уэльск</v>
          </cell>
          <cell r="I69" t="str">
            <v>КСК "Ромашково" МО</v>
          </cell>
          <cell r="R69">
            <v>1</v>
          </cell>
        </row>
        <row r="70">
          <cell r="A70">
            <v>65</v>
          </cell>
          <cell r="B70" t="str">
            <v>мп</v>
          </cell>
          <cell r="C70" t="str">
            <v>ЛЕБЕДЕВА  Ульяна, 1999</v>
          </cell>
          <cell r="E70" t="str">
            <v>КМС</v>
          </cell>
          <cell r="F70" t="str">
            <v>БИНГЛИ-06, мер, рыж, голандск</v>
          </cell>
          <cell r="I70" t="str">
            <v>КСК Толстая лошадь</v>
          </cell>
          <cell r="J70">
            <v>1</v>
          </cell>
        </row>
        <row r="72">
          <cell r="A72">
            <v>67</v>
          </cell>
          <cell r="B72" t="str">
            <v>бп</v>
          </cell>
          <cell r="C72" t="str">
            <v>ВОЙНОВА  Наталья, 1988</v>
          </cell>
          <cell r="D72" t="str">
            <v>008488</v>
          </cell>
          <cell r="E72" t="str">
            <v>КМС</v>
          </cell>
          <cell r="F72" t="str">
            <v>ЗИМУС - 05, жер, рыж, тракен, Элимус</v>
          </cell>
          <cell r="G72" t="str">
            <v>002464</v>
          </cell>
          <cell r="H72" t="str">
            <v>Войнова Н.А.</v>
          </cell>
          <cell r="I72" t="str">
            <v>ч.в.МО</v>
          </cell>
          <cell r="K72">
            <v>1</v>
          </cell>
        </row>
        <row r="77">
          <cell r="A77">
            <v>38</v>
          </cell>
        </row>
        <row r="78">
          <cell r="A78">
            <v>39</v>
          </cell>
        </row>
        <row r="84">
          <cell r="C84" t="str">
            <v>Главный судья </v>
          </cell>
          <cell r="F84" t="str">
            <v>Барышева Г.Б., ВК (Московская обл.), </v>
          </cell>
        </row>
        <row r="85">
          <cell r="C85" t="str">
            <v>Члены ГСК</v>
          </cell>
          <cell r="F85" t="str">
            <v>Петушкова Л. ВК (Московская область)
Субботина А. ВК (Москва)
Афанасьева Н. 2К (Москва)</v>
          </cell>
        </row>
        <row r="86">
          <cell r="C86" t="str">
            <v>Главный секретарь</v>
          </cell>
          <cell r="F86" t="str">
            <v>Орлова Е.О., ВК (Москва)</v>
          </cell>
        </row>
        <row r="87">
          <cell r="C87" t="str">
            <v>Курс-дизайнер </v>
          </cell>
        </row>
        <row r="88">
          <cell r="C88" t="str">
            <v>Ассистент курс-дизайнера</v>
          </cell>
        </row>
        <row r="89">
          <cell r="C89" t="str">
            <v>Шеф-стюард</v>
          </cell>
          <cell r="F89" t="str">
            <v>Пожидаева Т.А., 1К (Московская  обл.)</v>
          </cell>
        </row>
        <row r="90">
          <cell r="C90" t="str">
            <v>Ассистент шеф-стюарда</v>
          </cell>
          <cell r="F90" t="str">
            <v>Переверзева Е.  (Московская обл.)</v>
          </cell>
        </row>
        <row r="91">
          <cell r="C91" t="str">
            <v>Технический делегат</v>
          </cell>
          <cell r="F91" t="str">
            <v>Корнилов М.В., ВК (Московская обл.)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zoomScale="77" zoomScaleNormal="77" zoomScalePageLayoutView="0" workbookViewId="0" topLeftCell="A1">
      <selection activeCell="I9" sqref="I9"/>
    </sheetView>
  </sheetViews>
  <sheetFormatPr defaultColWidth="9.140625" defaultRowHeight="15"/>
  <cols>
    <col min="1" max="1" width="4.57421875" style="0" customWidth="1"/>
    <col min="2" max="2" width="0" style="0" hidden="1" customWidth="1"/>
    <col min="3" max="3" width="18.8515625" style="0" customWidth="1"/>
    <col min="4" max="4" width="0" style="0" hidden="1" customWidth="1"/>
    <col min="5" max="5" width="5.421875" style="0" customWidth="1"/>
    <col min="6" max="6" width="25.28125" style="0" customWidth="1"/>
    <col min="7" max="8" width="0" style="0" hidden="1" customWidth="1"/>
    <col min="9" max="9" width="12.421875" style="0" customWidth="1"/>
    <col min="10" max="10" width="6.00390625" style="0" customWidth="1"/>
    <col min="11" max="11" width="7.57421875" style="0" customWidth="1"/>
    <col min="12" max="12" width="4.421875" style="0" customWidth="1"/>
    <col min="13" max="13" width="6.28125" style="0" customWidth="1"/>
    <col min="14" max="14" width="7.7109375" style="0" customWidth="1"/>
    <col min="15" max="15" width="5.28125" style="0" customWidth="1"/>
    <col min="16" max="16" width="6.7109375" style="0" customWidth="1"/>
    <col min="17" max="17" width="7.57421875" style="0" customWidth="1"/>
    <col min="18" max="19" width="5.28125" style="0" customWidth="1"/>
    <col min="20" max="20" width="6.7109375" style="0" customWidth="1"/>
    <col min="21" max="21" width="7.140625" style="0" customWidth="1"/>
    <col min="22" max="23" width="0" style="0" hidden="1" customWidth="1"/>
    <col min="24" max="16384" width="8.7109375" style="0" customWidth="1"/>
  </cols>
  <sheetData>
    <row r="1" spans="1:23" s="2" customFormat="1" ht="30" customHeight="1">
      <c r="A1" s="1" t="str">
        <f>'[1]Мастер лист'!A1:I1</f>
        <v>«Летний Кубок КСК «Ромашково» по выездке» 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18.75" customHeight="1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2" s="2" customFormat="1" ht="15.75" customHeight="1">
      <c r="A4" s="4" t="str">
        <f>'[1]Мастер лист'!A4</f>
        <v>КСК «Ромашково», Московская область</v>
      </c>
      <c r="B4" s="4"/>
      <c r="C4" s="5"/>
      <c r="D4" s="5"/>
      <c r="E4" s="5"/>
      <c r="F4" s="5"/>
      <c r="G4" s="5"/>
      <c r="H4" s="5"/>
      <c r="Q4" s="6" t="s">
        <v>1</v>
      </c>
      <c r="R4" s="6"/>
      <c r="S4" s="6"/>
      <c r="T4" s="6"/>
      <c r="U4" s="7"/>
      <c r="V4" s="8"/>
    </row>
    <row r="5" spans="1:24" s="2" customFormat="1" ht="28.5" customHeight="1">
      <c r="A5" s="9" t="s">
        <v>2</v>
      </c>
      <c r="B5" s="9" t="s">
        <v>3</v>
      </c>
      <c r="C5" s="10" t="s">
        <v>4</v>
      </c>
      <c r="D5" s="11" t="s">
        <v>5</v>
      </c>
      <c r="E5" s="9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2" t="s">
        <v>11</v>
      </c>
      <c r="K5" s="13"/>
      <c r="L5" s="13"/>
      <c r="M5" s="13"/>
      <c r="N5" s="13"/>
      <c r="O5" s="13"/>
      <c r="P5" s="13"/>
      <c r="Q5" s="13"/>
      <c r="R5" s="14"/>
      <c r="S5" s="15" t="s">
        <v>12</v>
      </c>
      <c r="T5" s="16" t="s">
        <v>13</v>
      </c>
      <c r="U5" s="17" t="s">
        <v>14</v>
      </c>
      <c r="V5" s="18" t="s">
        <v>15</v>
      </c>
      <c r="W5" s="19" t="s">
        <v>16</v>
      </c>
      <c r="X5" s="20"/>
    </row>
    <row r="6" spans="1:24" s="2" customFormat="1" ht="18" customHeight="1">
      <c r="A6" s="21"/>
      <c r="B6" s="21"/>
      <c r="C6" s="10"/>
      <c r="D6" s="22"/>
      <c r="E6" s="21"/>
      <c r="F6" s="10"/>
      <c r="G6" s="10"/>
      <c r="H6" s="10"/>
      <c r="I6" s="10"/>
      <c r="J6" s="23" t="s">
        <v>17</v>
      </c>
      <c r="K6" s="24"/>
      <c r="L6" s="25"/>
      <c r="M6" s="26" t="s">
        <v>18</v>
      </c>
      <c r="N6" s="26"/>
      <c r="O6" s="26"/>
      <c r="P6" s="26" t="s">
        <v>19</v>
      </c>
      <c r="Q6" s="26"/>
      <c r="R6" s="26"/>
      <c r="S6" s="27"/>
      <c r="T6" s="28"/>
      <c r="U6" s="17"/>
      <c r="V6" s="18"/>
      <c r="W6" s="29"/>
      <c r="X6" s="30"/>
    </row>
    <row r="7" spans="1:24" s="2" customFormat="1" ht="29.25" customHeight="1">
      <c r="A7" s="31"/>
      <c r="B7" s="31"/>
      <c r="C7" s="10"/>
      <c r="D7" s="32"/>
      <c r="E7" s="31"/>
      <c r="F7" s="10"/>
      <c r="G7" s="10"/>
      <c r="H7" s="10"/>
      <c r="I7" s="10"/>
      <c r="J7" s="33" t="s">
        <v>20</v>
      </c>
      <c r="K7" s="33" t="s">
        <v>21</v>
      </c>
      <c r="L7" s="34" t="s">
        <v>22</v>
      </c>
      <c r="M7" s="33" t="s">
        <v>20</v>
      </c>
      <c r="N7" s="33" t="s">
        <v>21</v>
      </c>
      <c r="O7" s="34" t="s">
        <v>22</v>
      </c>
      <c r="P7" s="33" t="s">
        <v>20</v>
      </c>
      <c r="Q7" s="33" t="s">
        <v>21</v>
      </c>
      <c r="R7" s="34" t="s">
        <v>22</v>
      </c>
      <c r="S7" s="35"/>
      <c r="T7" s="36"/>
      <c r="U7" s="17"/>
      <c r="V7" s="18"/>
      <c r="W7" s="37"/>
      <c r="X7" s="38"/>
    </row>
    <row r="8" spans="1:23" ht="40.5" customHeight="1">
      <c r="A8" s="3" t="s">
        <v>23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1" ht="40.5" customHeight="1">
      <c r="A9" s="39">
        <f>RANK(T9,T$9:T$10,0)</f>
        <v>1</v>
      </c>
      <c r="B9" s="40">
        <v>67</v>
      </c>
      <c r="C9" s="41" t="str">
        <f>VLOOKUP($B9,'[1]Мастер лист'!$A:$V,COLUMNS('[1]Мастер лист'!$A:C),FALSE)</f>
        <v>ВОЙНОВА  Наталья, 1988</v>
      </c>
      <c r="D9" s="42" t="str">
        <f>VLOOKUP($B9,'[1]Мастер лист'!$A:$V,COLUMNS('[1]Мастер лист'!$A:D),FALSE)</f>
        <v>008488</v>
      </c>
      <c r="E9" s="43" t="str">
        <f>VLOOKUP($B9,'[1]Мастер лист'!$A:$V,COLUMNS('[1]Мастер лист'!$A:E),FALSE)</f>
        <v>КМС</v>
      </c>
      <c r="F9" s="41" t="str">
        <f>VLOOKUP($B9,'[1]Мастер лист'!$A:$V,COLUMNS('[1]Мастер лист'!$A:F),FALSE)</f>
        <v>ЗИМУС - 05, жер, рыж, тракен, Элимус</v>
      </c>
      <c r="G9" s="42" t="str">
        <f>VLOOKUP($B9,'[1]Мастер лист'!$A:$V,COLUMNS('[1]Мастер лист'!$A:G),FALSE)</f>
        <v>002464</v>
      </c>
      <c r="H9" s="44" t="str">
        <f>VLOOKUP($B9,'[1]Мастер лист'!$A:$V,COLUMNS('[1]Мастер лист'!$A:H),FALSE)</f>
        <v>Войнова Н.А.</v>
      </c>
      <c r="I9" s="44" t="str">
        <f>VLOOKUP($B9,'[1]Мастер лист'!$A:$V,COLUMNS('[1]Мастер лист'!$A:I),FALSE)</f>
        <v>ч.в.МО</v>
      </c>
      <c r="J9" s="45">
        <v>276.5</v>
      </c>
      <c r="K9" s="46">
        <f>J9/4.6</f>
        <v>60.10869565217392</v>
      </c>
      <c r="L9" s="39">
        <f>RANK(K9,K$9:K$10,0)</f>
        <v>1</v>
      </c>
      <c r="M9" s="45">
        <v>272</v>
      </c>
      <c r="N9" s="46">
        <f>M9/4.6</f>
        <v>59.1304347826087</v>
      </c>
      <c r="O9" s="39">
        <f>RANK(N9,N$9:N$10,0)</f>
        <v>2</v>
      </c>
      <c r="P9" s="45">
        <v>277.5</v>
      </c>
      <c r="Q9" s="46">
        <f>P9/4.6</f>
        <v>60.32608695652174</v>
      </c>
      <c r="R9" s="39">
        <f>RANK(Q9,Q$9:Q$10,0)</f>
        <v>2</v>
      </c>
      <c r="S9" s="47"/>
      <c r="T9" s="48">
        <f>SUM(J9+M9+P9)</f>
        <v>826</v>
      </c>
      <c r="U9" s="46">
        <f>T9/4.6/3</f>
        <v>59.855072463768124</v>
      </c>
    </row>
    <row r="10" spans="1:21" ht="40.5" customHeight="1">
      <c r="A10" s="39">
        <f>RANK(T10,T$9:T$10,0)</f>
        <v>2</v>
      </c>
      <c r="B10" s="40">
        <v>16</v>
      </c>
      <c r="C10" s="41" t="str">
        <f>VLOOKUP($B10,'[1]Мастер лист'!$A:$V,COLUMNS('[1]Мастер лист'!$A:C),FALSE)</f>
        <v>ИГНАТЬЕВА  Мария, 1972</v>
      </c>
      <c r="D10" s="42" t="str">
        <f>VLOOKUP($B10,'[1]Мастер лист'!$A:$V,COLUMNS('[1]Мастер лист'!$A:D),FALSE)</f>
        <v>007372</v>
      </c>
      <c r="E10" s="43">
        <f>VLOOKUP($B10,'[1]Мастер лист'!$A:$V,COLUMNS('[1]Мастер лист'!$A:E),FALSE)</f>
        <v>2</v>
      </c>
      <c r="F10" s="41" t="str">
        <f>VLOOKUP($B10,'[1]Мастер лист'!$A:$V,COLUMNS('[1]Мастер лист'!$A:F),FALSE)</f>
        <v>ДЕЗДЕМОНА - 07 коб, гнед, вестф, Де Коонинг, Германия</v>
      </c>
      <c r="G10" s="42" t="str">
        <f>VLOOKUP($B10,'[1]Мастер лист'!$A:$V,COLUMNS('[1]Мастер лист'!$A:G),FALSE)</f>
        <v>007841</v>
      </c>
      <c r="H10" s="44" t="str">
        <f>VLOOKUP($B10,'[1]Мастер лист'!$A:$V,COLUMNS('[1]Мастер лист'!$A:H),FALSE)</f>
        <v>Игнатьева М.</v>
      </c>
      <c r="I10" s="44" t="str">
        <f>VLOOKUP($B10,'[1]Мастер лист'!$A:$V,COLUMNS('[1]Мастер лист'!$A:I),FALSE)</f>
        <v>ч.в. Москва</v>
      </c>
      <c r="J10" s="49">
        <v>253.5</v>
      </c>
      <c r="K10" s="46">
        <f>J10/4.6</f>
        <v>55.108695652173914</v>
      </c>
      <c r="L10" s="39">
        <f>RANK(K10,K$9:K$10,0)</f>
        <v>2</v>
      </c>
      <c r="M10" s="49">
        <v>279</v>
      </c>
      <c r="N10" s="46">
        <f>M10/4.6</f>
        <v>60.652173913043484</v>
      </c>
      <c r="O10" s="39">
        <f>RANK(N10,N$9:N$10,0)</f>
        <v>1</v>
      </c>
      <c r="P10" s="49">
        <v>291.5</v>
      </c>
      <c r="Q10" s="46">
        <f>P10/4.6</f>
        <v>63.36956521739131</v>
      </c>
      <c r="R10" s="39">
        <f>RANK(Q10,Q$9:Q$10,0)</f>
        <v>1</v>
      </c>
      <c r="S10" s="50"/>
      <c r="T10" s="48">
        <f>SUM(J10+M10+P10)</f>
        <v>824</v>
      </c>
      <c r="U10" s="46">
        <f>T10/4.6/3</f>
        <v>59.71014492753624</v>
      </c>
    </row>
    <row r="11" spans="1:23" ht="40.5" customHeight="1">
      <c r="A11" s="3" t="s">
        <v>25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40.5" customHeight="1">
      <c r="A12" s="39">
        <f>RANK(T12,T$12:T$12,0)</f>
        <v>1</v>
      </c>
      <c r="B12" s="52">
        <v>32</v>
      </c>
      <c r="C12" s="41" t="str">
        <f>VLOOKUP($B12,'[1]Мастер лист'!$A:$V,COLUMNS('[1]Мастер лист'!$A:C),FALSE)</f>
        <v>НОВИЦКАЯ  Елизавета, 1998</v>
      </c>
      <c r="D12" s="42" t="str">
        <f>VLOOKUP($B12,'[1]Мастер лист'!$A:$V,COLUMNS('[1]Мастер лист'!$A:D),FALSE)</f>
        <v>021098</v>
      </c>
      <c r="E12" s="43" t="str">
        <f>VLOOKUP($B12,'[1]Мастер лист'!$A:$V,COLUMNS('[1]Мастер лист'!$A:E),FALSE)</f>
        <v>мс</v>
      </c>
      <c r="F12" s="41" t="str">
        <f>VLOOKUP($B12,'[1]Мастер лист'!$A:$V,COLUMNS('[1]Мастер лист'!$A:F),FALSE)</f>
        <v>ДЖАСТ ЭЛИТ - 12,  мер, рыж, вестфал, Джаз, Германия</v>
      </c>
      <c r="G12" s="42" t="str">
        <f>VLOOKUP($B12,'[1]Мастер лист'!$A:$V,COLUMNS('[1]Мастер лист'!$A:G),FALSE)</f>
        <v>020003</v>
      </c>
      <c r="H12" s="44" t="str">
        <f>VLOOKUP($B12,'[1]Мастер лист'!$A:$V,COLUMNS('[1]Мастер лист'!$A:H),FALSE)</f>
        <v>Новицкая Е.К.</v>
      </c>
      <c r="I12" s="44" t="str">
        <f>VLOOKUP($B12,'[1]Мастер лист'!$A:$V,COLUMNS('[1]Мастер лист'!$A:I),FALSE)</f>
        <v>ч.в МО</v>
      </c>
      <c r="J12" s="39">
        <v>227.5</v>
      </c>
      <c r="K12" s="46">
        <f>J12/3.4</f>
        <v>66.91176470588235</v>
      </c>
      <c r="L12" s="39">
        <f>RANK(K12,K$12:K$12,0)</f>
        <v>1</v>
      </c>
      <c r="M12" s="39">
        <v>226</v>
      </c>
      <c r="N12" s="46">
        <f>M12/3.4</f>
        <v>66.47058823529412</v>
      </c>
      <c r="O12" s="39">
        <f>RANK(N12,N$12:N$12,0)</f>
        <v>1</v>
      </c>
      <c r="P12" s="39">
        <v>227</v>
      </c>
      <c r="Q12" s="46">
        <f>P12/3.4</f>
        <v>66.76470588235294</v>
      </c>
      <c r="R12" s="39">
        <f>RANK(Q12,Q$12:Q$12,0)</f>
        <v>1</v>
      </c>
      <c r="S12" s="50"/>
      <c r="T12" s="48">
        <f>SUM(J12+M12+P12)</f>
        <v>680.5</v>
      </c>
      <c r="U12" s="46">
        <f>T12/3.4/3</f>
        <v>66.7156862745098</v>
      </c>
      <c r="V12" s="44"/>
      <c r="W12" s="53" t="e">
        <f>IF(#REF!=0,"1ю",IF(#REF!&lt;=4,"2ю",""))</f>
        <v>#REF!</v>
      </c>
    </row>
    <row r="13" spans="1:23" ht="15" hidden="1">
      <c r="A13" s="39"/>
      <c r="B13" s="52"/>
      <c r="C13" s="41"/>
      <c r="D13" s="42"/>
      <c r="E13" s="43"/>
      <c r="F13" s="41"/>
      <c r="G13" s="42"/>
      <c r="H13" s="44"/>
      <c r="I13" s="44"/>
      <c r="J13" s="54"/>
      <c r="K13" s="46"/>
      <c r="L13" s="39"/>
      <c r="M13" s="39"/>
      <c r="N13" s="46"/>
      <c r="O13" s="39"/>
      <c r="P13" s="39"/>
      <c r="Q13" s="46"/>
      <c r="R13" s="39"/>
      <c r="S13" s="50"/>
      <c r="T13" s="48"/>
      <c r="U13" s="46"/>
      <c r="V13" s="44"/>
      <c r="W13" s="53"/>
    </row>
    <row r="14" spans="1:23" ht="15" hidden="1">
      <c r="A14" s="55"/>
      <c r="B14" s="52"/>
      <c r="C14" s="41"/>
      <c r="D14" s="42"/>
      <c r="E14" s="43"/>
      <c r="F14" s="41"/>
      <c r="G14" s="42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53"/>
    </row>
    <row r="15" spans="1:23" ht="15" hidden="1">
      <c r="A15" s="55"/>
      <c r="B15" s="52"/>
      <c r="C15" s="41"/>
      <c r="D15" s="42"/>
      <c r="E15" s="43"/>
      <c r="F15" s="41"/>
      <c r="G15" s="42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53"/>
    </row>
    <row r="16" spans="1:23" ht="15" hidden="1">
      <c r="A16" s="55"/>
      <c r="B16" s="52"/>
      <c r="C16" s="41"/>
      <c r="D16" s="42"/>
      <c r="E16" s="43"/>
      <c r="F16" s="41"/>
      <c r="G16" s="42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53"/>
    </row>
    <row r="17" spans="1:23" ht="15" hidden="1">
      <c r="A17" s="55"/>
      <c r="B17" s="52"/>
      <c r="C17" s="41"/>
      <c r="D17" s="42"/>
      <c r="E17" s="43"/>
      <c r="F17" s="41"/>
      <c r="G17" s="42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53"/>
    </row>
    <row r="18" spans="1:23" ht="15" hidden="1">
      <c r="A18" s="55"/>
      <c r="B18" s="52"/>
      <c r="C18" s="41"/>
      <c r="D18" s="42"/>
      <c r="E18" s="43"/>
      <c r="F18" s="41"/>
      <c r="G18" s="42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53"/>
    </row>
    <row r="19" spans="1:23" ht="15" hidden="1">
      <c r="A19" s="55"/>
      <c r="B19" s="52"/>
      <c r="C19" s="41"/>
      <c r="D19" s="42"/>
      <c r="E19" s="43"/>
      <c r="F19" s="41"/>
      <c r="G19" s="42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53"/>
    </row>
    <row r="20" spans="1:23" ht="15" hidden="1">
      <c r="A20" s="55"/>
      <c r="B20" s="52"/>
      <c r="C20" s="41"/>
      <c r="D20" s="42"/>
      <c r="E20" s="43"/>
      <c r="F20" s="41"/>
      <c r="G20" s="4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53"/>
    </row>
    <row r="21" spans="1:23" ht="15" hidden="1">
      <c r="A21" s="55"/>
      <c r="B21" s="52"/>
      <c r="C21" s="41"/>
      <c r="D21" s="42"/>
      <c r="E21" s="43"/>
      <c r="F21" s="41"/>
      <c r="G21" s="42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53"/>
    </row>
    <row r="22" spans="1:23" ht="15" hidden="1">
      <c r="A22" s="55"/>
      <c r="B22" s="52"/>
      <c r="C22" s="41"/>
      <c r="D22" s="42"/>
      <c r="E22" s="43"/>
      <c r="F22" s="41"/>
      <c r="G22" s="42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53"/>
    </row>
    <row r="23" spans="1:23" ht="15" hidden="1">
      <c r="A23" s="55"/>
      <c r="B23" s="52"/>
      <c r="C23" s="41"/>
      <c r="D23" s="42"/>
      <c r="E23" s="43"/>
      <c r="F23" s="41"/>
      <c r="G23" s="42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53"/>
    </row>
    <row r="24" spans="1:23" ht="15" hidden="1">
      <c r="A24" s="55"/>
      <c r="B24" s="52"/>
      <c r="C24" s="41"/>
      <c r="D24" s="42"/>
      <c r="E24" s="43"/>
      <c r="F24" s="41"/>
      <c r="G24" s="42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53"/>
    </row>
    <row r="25" spans="1:23" ht="15" hidden="1">
      <c r="A25" s="55"/>
      <c r="B25" s="52"/>
      <c r="C25" s="41"/>
      <c r="D25" s="42"/>
      <c r="E25" s="43"/>
      <c r="F25" s="41"/>
      <c r="G25" s="42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53"/>
    </row>
    <row r="26" spans="1:23" ht="15" hidden="1">
      <c r="A26" s="55"/>
      <c r="B26" s="52"/>
      <c r="C26" s="41"/>
      <c r="D26" s="42"/>
      <c r="E26" s="43"/>
      <c r="F26" s="41"/>
      <c r="G26" s="42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53"/>
    </row>
    <row r="27" spans="1:23" ht="15" hidden="1">
      <c r="A27" s="55"/>
      <c r="B27" s="52"/>
      <c r="C27" s="41"/>
      <c r="D27" s="42"/>
      <c r="E27" s="43"/>
      <c r="F27" s="41"/>
      <c r="G27" s="42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53"/>
    </row>
    <row r="28" spans="1:23" ht="15">
      <c r="A28" s="56"/>
      <c r="B28" s="57"/>
      <c r="C28" s="58"/>
      <c r="D28" s="59"/>
      <c r="E28" s="60"/>
      <c r="F28" s="58"/>
      <c r="G28" s="61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 t="s">
        <v>26</v>
      </c>
      <c r="T28" s="62"/>
      <c r="U28" s="62"/>
      <c r="V28" s="62"/>
      <c r="W28" s="63"/>
    </row>
    <row r="29" spans="1:23" ht="15.75">
      <c r="A29" s="64" t="s">
        <v>27</v>
      </c>
      <c r="B29" s="65"/>
      <c r="C29" s="65"/>
      <c r="D29" s="65"/>
      <c r="E29" s="65"/>
      <c r="F29" s="65"/>
      <c r="G29" s="65"/>
      <c r="H29" s="65"/>
      <c r="I29" s="65"/>
      <c r="J29" s="65"/>
      <c r="K29" s="66" t="str">
        <f>'[1]Мастер лист'!F84</f>
        <v>Барышева Г.Б., ВК (Московская обл.), 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</row>
    <row r="30" spans="1:23" ht="23.25" customHeight="1">
      <c r="A30" s="64" t="s">
        <v>28</v>
      </c>
      <c r="B30" s="65"/>
      <c r="C30" s="65"/>
      <c r="D30" s="65"/>
      <c r="E30" s="65"/>
      <c r="F30" s="65"/>
      <c r="G30" s="65"/>
      <c r="H30" s="65"/>
      <c r="I30" s="65"/>
      <c r="J30" s="65"/>
      <c r="K30" s="66" t="str">
        <f>'[1]Мастер лист'!F86</f>
        <v>Орлова Е.О., ВК (Москва)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</row>
  </sheetData>
  <sheetProtection/>
  <mergeCells count="24">
    <mergeCell ref="A8:W8"/>
    <mergeCell ref="A11:W11"/>
    <mergeCell ref="T5:T7"/>
    <mergeCell ref="U5:U7"/>
    <mergeCell ref="V5:V7"/>
    <mergeCell ref="W5:W7"/>
    <mergeCell ref="J6:L6"/>
    <mergeCell ref="M6:O6"/>
    <mergeCell ref="P6:R6"/>
    <mergeCell ref="F5:F7"/>
    <mergeCell ref="G5:G7"/>
    <mergeCell ref="H5:H7"/>
    <mergeCell ref="I5:I7"/>
    <mergeCell ref="J5:R5"/>
    <mergeCell ref="S5:S7"/>
    <mergeCell ref="A1:W1"/>
    <mergeCell ref="A2:W2"/>
    <mergeCell ref="A3:W3"/>
    <mergeCell ref="Q4:T4"/>
    <mergeCell ref="A5:A7"/>
    <mergeCell ref="B5:B7"/>
    <mergeCell ref="C5:C7"/>
    <mergeCell ref="D5:D7"/>
    <mergeCell ref="E5:E7"/>
  </mergeCells>
  <conditionalFormatting sqref="A11 A3">
    <cfRule type="cellIs" priority="1" dxfId="330" operator="equal">
      <formula>0</formula>
    </cfRule>
  </conditionalFormatting>
  <conditionalFormatting sqref="A5:V7 A1 A4:Q4">
    <cfRule type="cellIs" priority="21" dxfId="330" operator="equal">
      <formula>0</formula>
    </cfRule>
  </conditionalFormatting>
  <conditionalFormatting sqref="A1 X6 A5:V7 A4:Q4 Y4:AE7 X1:AE3 A3">
    <cfRule type="containsErrors" priority="22" dxfId="330">
      <formula>ISERROR(A1)</formula>
    </cfRule>
  </conditionalFormatting>
  <conditionalFormatting sqref="X7">
    <cfRule type="containsErrors" priority="20" dxfId="330">
      <formula>ISERROR(X7)</formula>
    </cfRule>
  </conditionalFormatting>
  <conditionalFormatting sqref="A2">
    <cfRule type="cellIs" priority="18" dxfId="330" operator="equal">
      <formula>0</formula>
    </cfRule>
  </conditionalFormatting>
  <conditionalFormatting sqref="A2">
    <cfRule type="containsErrors" priority="19" dxfId="330">
      <formula>ISERROR(A2)</formula>
    </cfRule>
  </conditionalFormatting>
  <conditionalFormatting sqref="A8">
    <cfRule type="cellIs" priority="16" dxfId="330" operator="equal">
      <formula>0</formula>
    </cfRule>
  </conditionalFormatting>
  <conditionalFormatting sqref="A8">
    <cfRule type="containsErrors" priority="17" dxfId="330">
      <formula>ISERROR(A8)</formula>
    </cfRule>
  </conditionalFormatting>
  <conditionalFormatting sqref="C9:U10">
    <cfRule type="cellIs" priority="14" dxfId="330" operator="equal">
      <formula>0</formula>
    </cfRule>
  </conditionalFormatting>
  <conditionalFormatting sqref="A9:A10 C9:U10">
    <cfRule type="containsErrors" priority="15" dxfId="330">
      <formula>ISERROR(A9)</formula>
    </cfRule>
  </conditionalFormatting>
  <conditionalFormatting sqref="A9:A10">
    <cfRule type="cellIs" priority="13" dxfId="331" operator="equal" stopIfTrue="1">
      <formula>0</formula>
    </cfRule>
  </conditionalFormatting>
  <conditionalFormatting sqref="A28:V30 B12:V27">
    <cfRule type="cellIs" priority="11" dxfId="330" operator="equal">
      <formula>0</formula>
    </cfRule>
  </conditionalFormatting>
  <conditionalFormatting sqref="A28:W30 B12:V27">
    <cfRule type="containsErrors" priority="12" dxfId="330">
      <formula>ISERROR(A12)</formula>
    </cfRule>
  </conditionalFormatting>
  <conditionalFormatting sqref="A12:A27">
    <cfRule type="containsErrors" priority="9" dxfId="330">
      <formula>ISERROR(A12)</formula>
    </cfRule>
  </conditionalFormatting>
  <conditionalFormatting sqref="A12:A27">
    <cfRule type="cellIs" priority="10" dxfId="331" operator="equal" stopIfTrue="1">
      <formula>0</formula>
    </cfRule>
  </conditionalFormatting>
  <conditionalFormatting sqref="W12:W21">
    <cfRule type="cellIs" priority="7" dxfId="330" operator="equal">
      <formula>0</formula>
    </cfRule>
    <cfRule type="containsErrors" priority="8" dxfId="330">
      <formula>ISERROR(W12)</formula>
    </cfRule>
  </conditionalFormatting>
  <conditionalFormatting sqref="W22:W24">
    <cfRule type="cellIs" priority="5" dxfId="330" operator="equal">
      <formula>0</formula>
    </cfRule>
    <cfRule type="containsErrors" priority="6" dxfId="330">
      <formula>ISERROR(W22)</formula>
    </cfRule>
  </conditionalFormatting>
  <conditionalFormatting sqref="W25:W27">
    <cfRule type="cellIs" priority="3" dxfId="330" operator="equal">
      <formula>0</formula>
    </cfRule>
    <cfRule type="containsErrors" priority="4" dxfId="330">
      <formula>ISERROR(W25)</formula>
    </cfRule>
  </conditionalFormatting>
  <conditionalFormatting sqref="A11">
    <cfRule type="containsErrors" priority="2" dxfId="330">
      <formula>ISERROR(A11)</formula>
    </cfRule>
  </conditionalFormatting>
  <printOptions/>
  <pageMargins left="0.25" right="0.25" top="0.75" bottom="0.75" header="0.3" footer="0.3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5"/>
  <sheetViews>
    <sheetView tabSelected="1" view="pageBreakPreview" zoomScale="80" zoomScaleNormal="77" zoomScaleSheetLayoutView="80" zoomScalePageLayoutView="0" workbookViewId="0" topLeftCell="A1">
      <selection activeCell="A1" sqref="A1:W1"/>
    </sheetView>
  </sheetViews>
  <sheetFormatPr defaultColWidth="9.140625" defaultRowHeight="15"/>
  <cols>
    <col min="1" max="1" width="4.57421875" style="0" customWidth="1"/>
    <col min="2" max="2" width="0" style="0" hidden="1" customWidth="1"/>
    <col min="3" max="3" width="18.8515625" style="0" customWidth="1"/>
    <col min="4" max="4" width="0" style="0" hidden="1" customWidth="1"/>
    <col min="5" max="5" width="5.421875" style="0" customWidth="1"/>
    <col min="6" max="6" width="25.28125" style="0" customWidth="1"/>
    <col min="7" max="8" width="0" style="0" hidden="1" customWidth="1"/>
    <col min="9" max="9" width="12.421875" style="0" customWidth="1"/>
    <col min="10" max="10" width="6.00390625" style="0" customWidth="1"/>
    <col min="11" max="11" width="7.57421875" style="0" customWidth="1"/>
    <col min="12" max="12" width="4.421875" style="0" customWidth="1"/>
    <col min="13" max="13" width="6.28125" style="0" customWidth="1"/>
    <col min="14" max="14" width="7.7109375" style="0" customWidth="1"/>
    <col min="15" max="16" width="6.7109375" style="0" customWidth="1"/>
    <col min="17" max="17" width="7.57421875" style="0" customWidth="1"/>
    <col min="18" max="18" width="7.421875" style="0" customWidth="1"/>
    <col min="19" max="19" width="5.28125" style="0" customWidth="1"/>
    <col min="20" max="20" width="5.421875" style="0" customWidth="1"/>
    <col min="21" max="21" width="7.140625" style="0" customWidth="1"/>
    <col min="22" max="22" width="8.7109375" style="0" hidden="1" customWidth="1"/>
    <col min="23" max="23" width="6.28125" style="0" hidden="1" customWidth="1"/>
    <col min="24" max="24" width="0.2890625" style="0" hidden="1" customWidth="1"/>
    <col min="25" max="25" width="8.7109375" style="0" hidden="1" customWidth="1"/>
    <col min="26" max="16384" width="8.7109375" style="0" customWidth="1"/>
  </cols>
  <sheetData>
    <row r="1" spans="1:23" s="2" customFormat="1" ht="21" customHeight="1">
      <c r="A1" s="1" t="str">
        <f>'[1]Мастер лист'!A1:I1</f>
        <v>«Летний Кубок КСК «Ромашково» по выездке» 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24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3.25" customHeight="1">
      <c r="A3" s="1" t="s">
        <v>64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2" customFormat="1" ht="18.75" customHeight="1">
      <c r="A4" s="3" t="s">
        <v>65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3" s="2" customFormat="1" ht="15.75" customHeight="1">
      <c r="A5" s="4" t="str">
        <f>'[1]Мастер лист'!A4</f>
        <v>КСК «Ромашково», Московская область</v>
      </c>
      <c r="B5" s="4"/>
      <c r="C5" s="5"/>
      <c r="D5" s="5"/>
      <c r="E5" s="5"/>
      <c r="F5" s="5"/>
      <c r="G5" s="5"/>
      <c r="H5" s="5"/>
      <c r="Q5" s="6" t="s">
        <v>49</v>
      </c>
      <c r="R5" s="6"/>
      <c r="S5" s="6"/>
      <c r="T5" s="96"/>
      <c r="U5" s="96"/>
      <c r="V5" s="7"/>
      <c r="W5" s="8"/>
    </row>
    <row r="6" spans="1:25" s="2" customFormat="1" ht="15.75" customHeight="1">
      <c r="A6" s="9" t="s">
        <v>2</v>
      </c>
      <c r="B6" s="9" t="s">
        <v>3</v>
      </c>
      <c r="C6" s="10" t="s">
        <v>4</v>
      </c>
      <c r="D6" s="11" t="s">
        <v>5</v>
      </c>
      <c r="E6" s="9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13" t="s">
        <v>11</v>
      </c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</row>
    <row r="7" spans="1:25" s="2" customFormat="1" ht="18" customHeight="1">
      <c r="A7" s="21"/>
      <c r="B7" s="21"/>
      <c r="C7" s="10"/>
      <c r="D7" s="22"/>
      <c r="E7" s="21"/>
      <c r="F7" s="10"/>
      <c r="G7" s="10"/>
      <c r="H7" s="10"/>
      <c r="I7" s="10"/>
      <c r="J7" s="26" t="s">
        <v>18</v>
      </c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 t="s">
        <v>18</v>
      </c>
      <c r="X7" s="26"/>
      <c r="Y7" s="26"/>
    </row>
    <row r="8" spans="1:25" s="2" customFormat="1" ht="56.25" customHeight="1">
      <c r="A8" s="31"/>
      <c r="B8" s="31"/>
      <c r="C8" s="10"/>
      <c r="D8" s="32"/>
      <c r="E8" s="31"/>
      <c r="F8" s="10"/>
      <c r="G8" s="10"/>
      <c r="H8" s="10"/>
      <c r="I8" s="10"/>
      <c r="J8" s="90" t="s">
        <v>66</v>
      </c>
      <c r="K8" s="90" t="s">
        <v>67</v>
      </c>
      <c r="L8" s="90" t="s">
        <v>68</v>
      </c>
      <c r="M8" s="90" t="s">
        <v>69</v>
      </c>
      <c r="N8" s="90" t="s">
        <v>70</v>
      </c>
      <c r="O8" s="90" t="s">
        <v>71</v>
      </c>
      <c r="P8" s="90" t="s">
        <v>72</v>
      </c>
      <c r="Q8" s="90" t="s">
        <v>73</v>
      </c>
      <c r="R8" s="90" t="s">
        <v>74</v>
      </c>
      <c r="S8" s="90" t="s">
        <v>46</v>
      </c>
      <c r="T8" s="91" t="s">
        <v>47</v>
      </c>
      <c r="U8" s="114" t="s">
        <v>21</v>
      </c>
      <c r="V8" s="93" t="s">
        <v>2</v>
      </c>
      <c r="W8" s="93" t="s">
        <v>48</v>
      </c>
      <c r="X8" s="92" t="s">
        <v>21</v>
      </c>
      <c r="Y8" s="93" t="s">
        <v>2</v>
      </c>
    </row>
    <row r="9" spans="1:24" ht="54" customHeight="1">
      <c r="A9" s="39">
        <v>1</v>
      </c>
      <c r="B9" s="52">
        <v>60</v>
      </c>
      <c r="C9" s="41" t="s">
        <v>75</v>
      </c>
      <c r="D9" s="75">
        <v>0</v>
      </c>
      <c r="E9" s="76" t="s">
        <v>76</v>
      </c>
      <c r="F9" s="41" t="s">
        <v>77</v>
      </c>
      <c r="G9" s="75">
        <v>0</v>
      </c>
      <c r="H9" s="76">
        <v>0</v>
      </c>
      <c r="I9" s="76" t="s">
        <v>78</v>
      </c>
      <c r="J9" s="49">
        <v>5</v>
      </c>
      <c r="K9" s="48">
        <v>4.5</v>
      </c>
      <c r="L9" s="49">
        <v>5</v>
      </c>
      <c r="M9" s="49">
        <v>5</v>
      </c>
      <c r="N9" s="48">
        <v>5</v>
      </c>
      <c r="O9" s="115">
        <v>4.5</v>
      </c>
      <c r="P9" s="39">
        <v>4.5</v>
      </c>
      <c r="Q9" s="49">
        <v>5</v>
      </c>
      <c r="R9" s="115">
        <v>5</v>
      </c>
      <c r="S9" s="39">
        <v>5</v>
      </c>
      <c r="T9" s="50">
        <v>48.5</v>
      </c>
      <c r="U9" s="77">
        <v>97</v>
      </c>
      <c r="V9" s="46"/>
      <c r="W9" s="76"/>
      <c r="X9" s="53"/>
    </row>
    <row r="10" spans="1:24" ht="46.5" customHeight="1">
      <c r="A10" s="39">
        <v>2</v>
      </c>
      <c r="B10" s="40">
        <v>62</v>
      </c>
      <c r="C10" s="41" t="s">
        <v>79</v>
      </c>
      <c r="D10" s="75">
        <v>0</v>
      </c>
      <c r="E10" s="76" t="s">
        <v>76</v>
      </c>
      <c r="F10" s="41" t="s">
        <v>77</v>
      </c>
      <c r="G10" s="75">
        <v>0</v>
      </c>
      <c r="H10" s="76">
        <v>0</v>
      </c>
      <c r="I10" s="76" t="s">
        <v>78</v>
      </c>
      <c r="J10" s="49">
        <v>5</v>
      </c>
      <c r="K10" s="49">
        <v>5</v>
      </c>
      <c r="L10" s="49">
        <v>4.5</v>
      </c>
      <c r="M10" s="49">
        <v>5</v>
      </c>
      <c r="N10" s="48">
        <v>5</v>
      </c>
      <c r="O10" s="115">
        <v>5</v>
      </c>
      <c r="P10" s="39">
        <v>4</v>
      </c>
      <c r="Q10" s="49">
        <v>5</v>
      </c>
      <c r="R10" s="115">
        <v>4</v>
      </c>
      <c r="S10" s="39">
        <v>4.5</v>
      </c>
      <c r="T10" s="50">
        <v>47</v>
      </c>
      <c r="U10" s="77">
        <v>94</v>
      </c>
      <c r="V10" s="46"/>
      <c r="W10" s="76"/>
      <c r="X10" s="53"/>
    </row>
    <row r="11" spans="1:24" ht="42" customHeight="1">
      <c r="A11" s="39">
        <v>3</v>
      </c>
      <c r="B11" s="40">
        <v>63</v>
      </c>
      <c r="C11" s="41" t="s">
        <v>80</v>
      </c>
      <c r="D11" s="75">
        <v>0</v>
      </c>
      <c r="E11" s="76" t="s">
        <v>76</v>
      </c>
      <c r="F11" s="41" t="s">
        <v>81</v>
      </c>
      <c r="G11" s="75">
        <v>0</v>
      </c>
      <c r="H11" s="76">
        <v>0</v>
      </c>
      <c r="I11" s="76" t="s">
        <v>78</v>
      </c>
      <c r="J11" s="45">
        <v>5</v>
      </c>
      <c r="K11" s="48">
        <v>4.5</v>
      </c>
      <c r="L11" s="49">
        <v>5</v>
      </c>
      <c r="M11" s="45">
        <v>5</v>
      </c>
      <c r="N11" s="48">
        <v>4.5</v>
      </c>
      <c r="O11" s="115">
        <v>4</v>
      </c>
      <c r="P11" s="39">
        <v>4</v>
      </c>
      <c r="Q11" s="45">
        <v>5</v>
      </c>
      <c r="R11" s="115">
        <v>5</v>
      </c>
      <c r="S11" s="39">
        <v>4</v>
      </c>
      <c r="T11" s="47">
        <v>46</v>
      </c>
      <c r="U11" s="77">
        <v>92</v>
      </c>
      <c r="V11" s="46"/>
      <c r="W11" s="76"/>
      <c r="X11" s="53"/>
    </row>
    <row r="12" spans="1:24" ht="54" customHeight="1">
      <c r="A12" s="39">
        <v>4</v>
      </c>
      <c r="B12" s="52">
        <v>61</v>
      </c>
      <c r="C12" s="41" t="s">
        <v>82</v>
      </c>
      <c r="D12" s="75">
        <v>0</v>
      </c>
      <c r="E12" s="76" t="s">
        <v>76</v>
      </c>
      <c r="F12" s="41" t="s">
        <v>81</v>
      </c>
      <c r="G12" s="75">
        <v>0</v>
      </c>
      <c r="H12" s="76">
        <v>0</v>
      </c>
      <c r="I12" s="76" t="s">
        <v>78</v>
      </c>
      <c r="J12" s="45">
        <v>4</v>
      </c>
      <c r="K12" s="48">
        <v>5</v>
      </c>
      <c r="L12" s="49">
        <v>4.5</v>
      </c>
      <c r="M12" s="49">
        <v>4.5</v>
      </c>
      <c r="N12" s="48">
        <v>4</v>
      </c>
      <c r="O12" s="115">
        <v>4.5</v>
      </c>
      <c r="P12" s="39">
        <v>4</v>
      </c>
      <c r="Q12" s="39">
        <v>4</v>
      </c>
      <c r="R12" s="115">
        <v>4</v>
      </c>
      <c r="S12" s="39">
        <v>4</v>
      </c>
      <c r="T12" s="50">
        <v>42.5</v>
      </c>
      <c r="U12" s="77">
        <v>85</v>
      </c>
      <c r="V12" s="46"/>
      <c r="W12" s="76"/>
      <c r="X12" s="53"/>
    </row>
    <row r="13" spans="1:24" ht="54" customHeight="1" hidden="1">
      <c r="A13" s="39"/>
      <c r="B13" s="40"/>
      <c r="C13" s="41"/>
      <c r="D13" s="75"/>
      <c r="E13" s="76"/>
      <c r="F13" s="41"/>
      <c r="G13" s="75"/>
      <c r="H13" s="76"/>
      <c r="I13" s="76"/>
      <c r="J13" s="49"/>
      <c r="K13" s="77"/>
      <c r="L13" s="49"/>
      <c r="M13" s="45"/>
      <c r="N13" s="77"/>
      <c r="O13" s="46"/>
      <c r="P13" s="39"/>
      <c r="Q13" s="45"/>
      <c r="R13" s="46"/>
      <c r="S13" s="39"/>
      <c r="T13" s="47"/>
      <c r="U13" s="48"/>
      <c r="V13" s="46"/>
      <c r="W13" s="76"/>
      <c r="X13" s="53"/>
    </row>
    <row r="14" spans="1:24" ht="18.75" hidden="1">
      <c r="A14" s="78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  <c r="X14" s="53"/>
    </row>
    <row r="15" spans="1:24" ht="15" hidden="1">
      <c r="A15" s="81"/>
      <c r="B15" s="52"/>
      <c r="C15" s="71"/>
      <c r="D15" s="72"/>
      <c r="E15" s="73"/>
      <c r="F15" s="71"/>
      <c r="G15" s="72"/>
      <c r="H15" s="73"/>
      <c r="I15" s="73"/>
      <c r="J15" s="45"/>
      <c r="K15" s="77"/>
      <c r="L15" s="49"/>
      <c r="M15" s="49"/>
      <c r="N15" s="77"/>
      <c r="O15" s="46"/>
      <c r="P15" s="39"/>
      <c r="Q15" s="39"/>
      <c r="R15" s="46"/>
      <c r="S15" s="39"/>
      <c r="T15" s="44"/>
      <c r="U15" s="48"/>
      <c r="V15" s="46"/>
      <c r="W15" s="44"/>
      <c r="X15" s="53"/>
    </row>
    <row r="16" spans="1:23" ht="15" hidden="1">
      <c r="A16" s="39"/>
      <c r="B16" s="52"/>
      <c r="C16" s="41"/>
      <c r="D16" s="72"/>
      <c r="E16" s="73"/>
      <c r="F16" s="41"/>
      <c r="G16" s="75"/>
      <c r="H16" s="76"/>
      <c r="I16" s="76"/>
      <c r="J16" s="54"/>
      <c r="K16" s="46"/>
      <c r="L16" s="39"/>
      <c r="M16" s="39"/>
      <c r="N16" s="46"/>
      <c r="O16" s="39"/>
      <c r="P16" s="39"/>
      <c r="Q16" s="46"/>
      <c r="R16" s="39"/>
      <c r="S16" s="50"/>
      <c r="T16" s="48"/>
      <c r="U16" s="46"/>
      <c r="V16" s="44"/>
      <c r="W16" s="53"/>
    </row>
    <row r="17" spans="1:23" ht="15" hidden="1">
      <c r="A17" s="39"/>
      <c r="B17" s="52"/>
      <c r="C17" s="41"/>
      <c r="D17" s="72"/>
      <c r="E17" s="73"/>
      <c r="F17" s="41"/>
      <c r="G17" s="75"/>
      <c r="H17" s="76"/>
      <c r="I17" s="76"/>
      <c r="J17" s="54"/>
      <c r="K17" s="46"/>
      <c r="L17" s="39"/>
      <c r="M17" s="39"/>
      <c r="N17" s="46"/>
      <c r="O17" s="39"/>
      <c r="P17" s="39"/>
      <c r="Q17" s="46"/>
      <c r="R17" s="39"/>
      <c r="S17" s="50"/>
      <c r="T17" s="48"/>
      <c r="U17" s="46"/>
      <c r="V17" s="44"/>
      <c r="W17" s="53"/>
    </row>
    <row r="18" spans="1:23" ht="15" hidden="1">
      <c r="A18" s="55"/>
      <c r="B18" s="52"/>
      <c r="C18" s="41"/>
      <c r="D18" s="42"/>
      <c r="E18" s="43"/>
      <c r="F18" s="41"/>
      <c r="G18" s="42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53"/>
    </row>
    <row r="19" spans="1:23" ht="15" hidden="1">
      <c r="A19" s="55"/>
      <c r="B19" s="52"/>
      <c r="C19" s="41"/>
      <c r="D19" s="42"/>
      <c r="E19" s="43"/>
      <c r="F19" s="41"/>
      <c r="G19" s="42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53"/>
    </row>
    <row r="20" spans="1:23" ht="15" hidden="1">
      <c r="A20" s="55"/>
      <c r="B20" s="52"/>
      <c r="C20" s="41"/>
      <c r="D20" s="42"/>
      <c r="E20" s="43"/>
      <c r="F20" s="41"/>
      <c r="G20" s="4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53"/>
    </row>
    <row r="21" spans="1:23" ht="15" hidden="1">
      <c r="A21" s="55"/>
      <c r="B21" s="52"/>
      <c r="C21" s="41"/>
      <c r="D21" s="42"/>
      <c r="E21" s="43"/>
      <c r="F21" s="41"/>
      <c r="G21" s="42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53"/>
    </row>
    <row r="22" spans="1:23" ht="15" hidden="1">
      <c r="A22" s="55"/>
      <c r="B22" s="52"/>
      <c r="C22" s="41"/>
      <c r="D22" s="42"/>
      <c r="E22" s="43"/>
      <c r="F22" s="41"/>
      <c r="G22" s="42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53"/>
    </row>
    <row r="23" spans="1:23" ht="8.25" customHeight="1">
      <c r="A23" s="56"/>
      <c r="B23" s="57"/>
      <c r="C23" s="58"/>
      <c r="D23" s="59"/>
      <c r="E23" s="60"/>
      <c r="F23" s="58"/>
      <c r="G23" s="61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 t="s">
        <v>26</v>
      </c>
      <c r="T23" s="62"/>
      <c r="U23" s="62"/>
      <c r="V23" s="62"/>
      <c r="W23" s="63"/>
    </row>
    <row r="24" spans="1:23" ht="15.75">
      <c r="A24" s="64" t="s">
        <v>27</v>
      </c>
      <c r="B24" s="65"/>
      <c r="C24" s="65"/>
      <c r="D24" s="65"/>
      <c r="E24" s="65"/>
      <c r="F24" s="65"/>
      <c r="G24" s="65"/>
      <c r="H24" s="65"/>
      <c r="I24" s="65"/>
      <c r="J24" s="65"/>
      <c r="K24" s="66" t="str">
        <f>'[1]Мастер лист'!F84</f>
        <v>Барышева Г.Б., ВК (Московская обл.), </v>
      </c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  <row r="25" spans="1:23" ht="23.25" customHeight="1">
      <c r="A25" s="64" t="s">
        <v>28</v>
      </c>
      <c r="B25" s="65"/>
      <c r="C25" s="65"/>
      <c r="D25" s="65"/>
      <c r="E25" s="65"/>
      <c r="F25" s="65"/>
      <c r="G25" s="65"/>
      <c r="H25" s="65"/>
      <c r="I25" s="65"/>
      <c r="J25" s="65"/>
      <c r="K25" s="66" t="str">
        <f>'[1]Мастер лист'!F86</f>
        <v>Орлова Е.О., ВК (Москва)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</sheetData>
  <sheetProtection/>
  <mergeCells count="18">
    <mergeCell ref="A14:W14"/>
    <mergeCell ref="J6:Y6"/>
    <mergeCell ref="J7:V7"/>
    <mergeCell ref="W7:Y7"/>
    <mergeCell ref="Q5:S5"/>
    <mergeCell ref="G6:G8"/>
    <mergeCell ref="H6:H8"/>
    <mergeCell ref="I6:I8"/>
    <mergeCell ref="A1:W1"/>
    <mergeCell ref="A2:W2"/>
    <mergeCell ref="A3:W3"/>
    <mergeCell ref="A4:X4"/>
    <mergeCell ref="A6:A8"/>
    <mergeCell ref="B6:B8"/>
    <mergeCell ref="C6:C8"/>
    <mergeCell ref="D6:D8"/>
    <mergeCell ref="E6:E8"/>
    <mergeCell ref="F6:F8"/>
  </mergeCells>
  <conditionalFormatting sqref="A1 A3 B18:V22">
    <cfRule type="cellIs" priority="36" dxfId="330" operator="equal">
      <formula>0</formula>
    </cfRule>
  </conditionalFormatting>
  <conditionalFormatting sqref="A1 X1:AE3 A3 A18:V22 Y4:AE5 Z6:AE8">
    <cfRule type="containsErrors" priority="37" dxfId="330">
      <formula>ISERROR(A1)</formula>
    </cfRule>
  </conditionalFormatting>
  <conditionalFormatting sqref="A2">
    <cfRule type="cellIs" priority="34" dxfId="330" operator="equal">
      <formula>0</formula>
    </cfRule>
  </conditionalFormatting>
  <conditionalFormatting sqref="A2">
    <cfRule type="containsErrors" priority="35" dxfId="330">
      <formula>ISERROR(A2)</formula>
    </cfRule>
  </conditionalFormatting>
  <conditionalFormatting sqref="A18:A22">
    <cfRule type="cellIs" priority="33" dxfId="331" operator="equal" stopIfTrue="1">
      <formula>0</formula>
    </cfRule>
  </conditionalFormatting>
  <conditionalFormatting sqref="A23:V25">
    <cfRule type="cellIs" priority="31" dxfId="330" operator="equal">
      <formula>0</formula>
    </cfRule>
  </conditionalFormatting>
  <conditionalFormatting sqref="A23:W25">
    <cfRule type="containsErrors" priority="32" dxfId="330">
      <formula>ISERROR(A23)</formula>
    </cfRule>
  </conditionalFormatting>
  <conditionalFormatting sqref="W18:W19">
    <cfRule type="cellIs" priority="29" dxfId="330" operator="equal">
      <formula>0</formula>
    </cfRule>
    <cfRule type="containsErrors" priority="30" dxfId="330">
      <formula>ISERROR(W18)</formula>
    </cfRule>
  </conditionalFormatting>
  <conditionalFormatting sqref="W20:W22">
    <cfRule type="cellIs" priority="27" dxfId="330" operator="equal">
      <formula>0</formula>
    </cfRule>
    <cfRule type="containsErrors" priority="28" dxfId="330">
      <formula>ISERROR(W20)</formula>
    </cfRule>
  </conditionalFormatting>
  <conditionalFormatting sqref="B16:M17 O16:P17 R16:V17">
    <cfRule type="cellIs" priority="25" dxfId="330" operator="equal">
      <formula>0</formula>
    </cfRule>
  </conditionalFormatting>
  <conditionalFormatting sqref="B16:M17 O16:P17 R16:V17">
    <cfRule type="containsErrors" priority="26" dxfId="330">
      <formula>ISERROR(B16)</formula>
    </cfRule>
  </conditionalFormatting>
  <conditionalFormatting sqref="A16:A17">
    <cfRule type="containsErrors" priority="23" dxfId="330">
      <formula>ISERROR(A16)</formula>
    </cfRule>
  </conditionalFormatting>
  <conditionalFormatting sqref="A16:A17">
    <cfRule type="cellIs" priority="24" dxfId="331" operator="equal" stopIfTrue="1">
      <formula>0</formula>
    </cfRule>
  </conditionalFormatting>
  <conditionalFormatting sqref="W16:W17">
    <cfRule type="cellIs" priority="21" dxfId="330" operator="equal">
      <formula>0</formula>
    </cfRule>
    <cfRule type="containsErrors" priority="22" dxfId="330">
      <formula>ISERROR(W16)</formula>
    </cfRule>
  </conditionalFormatting>
  <conditionalFormatting sqref="N16:N17">
    <cfRule type="cellIs" priority="19" dxfId="330" operator="equal">
      <formula>0</formula>
    </cfRule>
  </conditionalFormatting>
  <conditionalFormatting sqref="N16:N17">
    <cfRule type="containsErrors" priority="20" dxfId="330">
      <formula>ISERROR(N16)</formula>
    </cfRule>
  </conditionalFormatting>
  <conditionalFormatting sqref="Q16:Q17">
    <cfRule type="cellIs" priority="17" dxfId="330" operator="equal">
      <formula>0</formula>
    </cfRule>
  </conditionalFormatting>
  <conditionalFormatting sqref="Q16:Q17">
    <cfRule type="containsErrors" priority="18" dxfId="330">
      <formula>ISERROR(Q16)</formula>
    </cfRule>
  </conditionalFormatting>
  <conditionalFormatting sqref="J15:O15">
    <cfRule type="cellIs" priority="3" dxfId="330" operator="equal">
      <formula>0</formula>
    </cfRule>
  </conditionalFormatting>
  <conditionalFormatting sqref="X9:X11">
    <cfRule type="cellIs" priority="13" dxfId="330" operator="equal">
      <formula>0</formula>
    </cfRule>
    <cfRule type="containsErrors" priority="14" dxfId="330">
      <formula>ISERROR(X9)</formula>
    </cfRule>
  </conditionalFormatting>
  <conditionalFormatting sqref="X12:X15">
    <cfRule type="cellIs" priority="11" dxfId="330" operator="equal">
      <formula>0</formula>
    </cfRule>
    <cfRule type="containsErrors" priority="12" dxfId="330">
      <formula>ISERROR(X12)</formula>
    </cfRule>
  </conditionalFormatting>
  <conditionalFormatting sqref="A4 A5:Q5">
    <cfRule type="cellIs" priority="9" dxfId="330" operator="equal">
      <formula>0</formula>
    </cfRule>
  </conditionalFormatting>
  <conditionalFormatting sqref="A4 A5:Q5">
    <cfRule type="containsErrors" priority="10" dxfId="330">
      <formula>ISERROR(A4)</formula>
    </cfRule>
  </conditionalFormatting>
  <conditionalFormatting sqref="C10:M11 B12:M13 B15:I15 C9:W9 N10:W13 P15:W15">
    <cfRule type="cellIs" priority="7" dxfId="330" operator="equal">
      <formula>0</formula>
    </cfRule>
  </conditionalFormatting>
  <conditionalFormatting sqref="A9:A11 C10:M11 B12:M13 B15:I15 C9:W9 N10:W13 P15:W15">
    <cfRule type="containsErrors" priority="8" dxfId="330">
      <formula>ISERROR(A9)</formula>
    </cfRule>
  </conditionalFormatting>
  <conditionalFormatting sqref="A12:A15">
    <cfRule type="containsErrors" priority="5" dxfId="330">
      <formula>ISERROR(A12)</formula>
    </cfRule>
  </conditionalFormatting>
  <conditionalFormatting sqref="A9:A15">
    <cfRule type="cellIs" priority="6" dxfId="331" operator="equal" stopIfTrue="1">
      <formula>0</formula>
    </cfRule>
  </conditionalFormatting>
  <conditionalFormatting sqref="J15:O15">
    <cfRule type="containsErrors" priority="4" dxfId="330">
      <formula>ISERROR(J15)</formula>
    </cfRule>
  </conditionalFormatting>
  <conditionalFormatting sqref="A6:Y6 A7:J7 W7:Y7 A8:Y8">
    <cfRule type="cellIs" priority="1" dxfId="330" operator="equal">
      <formula>0</formula>
    </cfRule>
  </conditionalFormatting>
  <conditionalFormatting sqref="A6:Y6 A7:J7 W7:Y7 A8:Y8">
    <cfRule type="containsErrors" priority="2" dxfId="330">
      <formula>ISERROR(A6)</formula>
    </cfRule>
  </conditionalFormatting>
  <printOptions/>
  <pageMargins left="0.25" right="0.25" top="0.75" bottom="0.75" header="0.3" footer="0.3"/>
  <pageSetup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6"/>
  <sheetViews>
    <sheetView zoomScale="77" zoomScaleNormal="77" zoomScalePageLayoutView="0" workbookViewId="0" topLeftCell="A1">
      <selection activeCell="X6" sqref="X6:X8"/>
    </sheetView>
  </sheetViews>
  <sheetFormatPr defaultColWidth="9.140625" defaultRowHeight="15"/>
  <cols>
    <col min="1" max="1" width="4.57421875" style="0" customWidth="1"/>
    <col min="2" max="2" width="0" style="0" hidden="1" customWidth="1"/>
    <col min="3" max="3" width="18.8515625" style="0" customWidth="1"/>
    <col min="4" max="4" width="0" style="0" hidden="1" customWidth="1"/>
    <col min="5" max="5" width="5.421875" style="0" customWidth="1"/>
    <col min="6" max="6" width="25.28125" style="0" customWidth="1"/>
    <col min="7" max="8" width="0" style="0" hidden="1" customWidth="1"/>
    <col min="9" max="9" width="12.421875" style="0" customWidth="1"/>
    <col min="10" max="10" width="6.00390625" style="0" customWidth="1"/>
    <col min="11" max="11" width="7.57421875" style="0" customWidth="1"/>
    <col min="12" max="12" width="4.421875" style="0" customWidth="1"/>
    <col min="13" max="13" width="6.28125" style="0" customWidth="1"/>
    <col min="14" max="14" width="7.7109375" style="0" customWidth="1"/>
    <col min="15" max="15" width="5.28125" style="0" customWidth="1"/>
    <col min="16" max="16" width="6.7109375" style="0" customWidth="1"/>
    <col min="17" max="17" width="7.57421875" style="0" customWidth="1"/>
    <col min="18" max="19" width="5.28125" style="0" customWidth="1"/>
    <col min="20" max="20" width="6.7109375" style="0" customWidth="1"/>
    <col min="21" max="21" width="7.140625" style="0" customWidth="1"/>
    <col min="22" max="23" width="0" style="0" hidden="1" customWidth="1"/>
    <col min="24" max="16384" width="8.7109375" style="0" customWidth="1"/>
  </cols>
  <sheetData>
    <row r="1" spans="1:23" s="2" customFormat="1" ht="30" customHeight="1">
      <c r="A1" s="1" t="str">
        <f>'[1]Мастер лист'!A1:I1</f>
        <v>«Летний Кубок КСК «Ромашково» по выездке» 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3.25" customHeight="1">
      <c r="A3" s="1" t="s">
        <v>31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18.75" customHeight="1">
      <c r="A4" s="51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2" s="2" customFormat="1" ht="15.75" customHeight="1">
      <c r="A5" s="4" t="str">
        <f>'[1]Мастер лист'!A4</f>
        <v>КСК «Ромашково», Московская область</v>
      </c>
      <c r="B5" s="4"/>
      <c r="C5" s="5"/>
      <c r="D5" s="5"/>
      <c r="E5" s="5"/>
      <c r="F5" s="5"/>
      <c r="G5" s="5"/>
      <c r="H5" s="5"/>
      <c r="Q5" s="6" t="s">
        <v>1</v>
      </c>
      <c r="R5" s="6"/>
      <c r="S5" s="6"/>
      <c r="T5" s="6"/>
      <c r="U5" s="7"/>
      <c r="V5" s="8"/>
    </row>
    <row r="6" spans="1:24" s="2" customFormat="1" ht="28.5" customHeight="1">
      <c r="A6" s="9" t="s">
        <v>2</v>
      </c>
      <c r="B6" s="9" t="s">
        <v>3</v>
      </c>
      <c r="C6" s="10" t="s">
        <v>4</v>
      </c>
      <c r="D6" s="11" t="s">
        <v>5</v>
      </c>
      <c r="E6" s="9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2" t="s">
        <v>11</v>
      </c>
      <c r="K6" s="13"/>
      <c r="L6" s="13"/>
      <c r="M6" s="13"/>
      <c r="N6" s="13"/>
      <c r="O6" s="13"/>
      <c r="P6" s="13"/>
      <c r="Q6" s="13"/>
      <c r="R6" s="14"/>
      <c r="S6" s="15" t="s">
        <v>12</v>
      </c>
      <c r="T6" s="16" t="s">
        <v>13</v>
      </c>
      <c r="U6" s="17" t="s">
        <v>14</v>
      </c>
      <c r="V6" s="18" t="s">
        <v>15</v>
      </c>
      <c r="W6" s="19" t="s">
        <v>16</v>
      </c>
      <c r="X6" s="20"/>
    </row>
    <row r="7" spans="1:24" s="2" customFormat="1" ht="18" customHeight="1">
      <c r="A7" s="21"/>
      <c r="B7" s="21"/>
      <c r="C7" s="10"/>
      <c r="D7" s="22"/>
      <c r="E7" s="21"/>
      <c r="F7" s="10"/>
      <c r="G7" s="10"/>
      <c r="H7" s="10"/>
      <c r="I7" s="10"/>
      <c r="J7" s="23" t="s">
        <v>17</v>
      </c>
      <c r="K7" s="24"/>
      <c r="L7" s="25"/>
      <c r="M7" s="26" t="s">
        <v>18</v>
      </c>
      <c r="N7" s="26"/>
      <c r="O7" s="26"/>
      <c r="P7" s="26" t="s">
        <v>19</v>
      </c>
      <c r="Q7" s="26"/>
      <c r="R7" s="26"/>
      <c r="S7" s="27"/>
      <c r="T7" s="28"/>
      <c r="U7" s="17"/>
      <c r="V7" s="18"/>
      <c r="W7" s="29"/>
      <c r="X7" s="30"/>
    </row>
    <row r="8" spans="1:24" s="2" customFormat="1" ht="29.25" customHeight="1">
      <c r="A8" s="31"/>
      <c r="B8" s="31"/>
      <c r="C8" s="10"/>
      <c r="D8" s="32"/>
      <c r="E8" s="31"/>
      <c r="F8" s="10"/>
      <c r="G8" s="10"/>
      <c r="H8" s="10"/>
      <c r="I8" s="10"/>
      <c r="J8" s="33" t="s">
        <v>20</v>
      </c>
      <c r="K8" s="33" t="s">
        <v>21</v>
      </c>
      <c r="L8" s="34" t="s">
        <v>22</v>
      </c>
      <c r="M8" s="33" t="s">
        <v>20</v>
      </c>
      <c r="N8" s="33" t="s">
        <v>21</v>
      </c>
      <c r="O8" s="34" t="s">
        <v>22</v>
      </c>
      <c r="P8" s="33" t="s">
        <v>20</v>
      </c>
      <c r="Q8" s="33" t="s">
        <v>21</v>
      </c>
      <c r="R8" s="34" t="s">
        <v>22</v>
      </c>
      <c r="S8" s="35"/>
      <c r="T8" s="36"/>
      <c r="U8" s="17"/>
      <c r="V8" s="18"/>
      <c r="W8" s="37"/>
      <c r="X8" s="38"/>
    </row>
    <row r="9" spans="1:23" ht="50.25" customHeight="1">
      <c r="A9" s="39">
        <f>RANK(T9,T$9:T$13,0)</f>
        <v>1</v>
      </c>
      <c r="B9" s="40">
        <v>65</v>
      </c>
      <c r="C9" s="41" t="str">
        <f>VLOOKUP($B9,'[1]Мастер лист'!$A:$V,COLUMNS('[1]Мастер лист'!$A:C),FALSE)</f>
        <v>ЛЕБЕДЕВА  Ульяна, 1999</v>
      </c>
      <c r="D9" s="42">
        <f>VLOOKUP($B9,'[1]Мастер лист'!$A:$V,COLUMNS('[1]Мастер лист'!$A:D),FALSE)</f>
        <v>0</v>
      </c>
      <c r="E9" s="43" t="str">
        <f>VLOOKUP($B9,'[1]Мастер лист'!$A:$V,COLUMNS('[1]Мастер лист'!$A:E),FALSE)</f>
        <v>КМС</v>
      </c>
      <c r="F9" s="41" t="str">
        <f>VLOOKUP($B9,'[1]Мастер лист'!$A:$V,COLUMNS('[1]Мастер лист'!$A:F),FALSE)</f>
        <v>БИНГЛИ-06, мер, рыж, голандск</v>
      </c>
      <c r="G9" s="42">
        <f>VLOOKUP($B9,'[1]Мастер лист'!$A:$V,COLUMNS('[1]Мастер лист'!$A:G),FALSE)</f>
        <v>0</v>
      </c>
      <c r="H9" s="44">
        <f>VLOOKUP($B9,'[1]Мастер лист'!$A:$V,COLUMNS('[1]Мастер лист'!$A:H),FALSE)</f>
        <v>0</v>
      </c>
      <c r="I9" s="44" t="str">
        <f>VLOOKUP($B9,'[1]Мастер лист'!$A:$V,COLUMNS('[1]Мастер лист'!$A:I),FALSE)</f>
        <v>КСК Толстая лошадь</v>
      </c>
      <c r="J9" s="39">
        <v>227.5</v>
      </c>
      <c r="K9" s="46">
        <f>J9/3.4</f>
        <v>66.91176470588235</v>
      </c>
      <c r="L9" s="39">
        <f>RANK(K9,K$9:K$13,0)</f>
        <v>1</v>
      </c>
      <c r="M9" s="39">
        <v>225.5</v>
      </c>
      <c r="N9" s="46">
        <f>M9/3.4</f>
        <v>66.32352941176471</v>
      </c>
      <c r="O9" s="39">
        <f>RANK(N9,N$9:N$13,0)</f>
        <v>1</v>
      </c>
      <c r="P9" s="49">
        <v>229.5</v>
      </c>
      <c r="Q9" s="46">
        <f>P9/3.4</f>
        <v>67.5</v>
      </c>
      <c r="R9" s="39">
        <f>RANK(Q9,Q$9:Q$13,0)</f>
        <v>1</v>
      </c>
      <c r="S9" s="50"/>
      <c r="T9" s="48">
        <f>SUM(J9+M9+P9)</f>
        <v>682.5</v>
      </c>
      <c r="U9" s="46">
        <f>T9/3.4/3</f>
        <v>66.91176470588236</v>
      </c>
      <c r="V9" s="44" t="s">
        <v>29</v>
      </c>
      <c r="W9" s="53"/>
    </row>
    <row r="10" spans="1:23" ht="50.25" customHeight="1">
      <c r="A10" s="39">
        <f>RANK(T10,T$9:T$13,0)</f>
        <v>2</v>
      </c>
      <c r="B10" s="52">
        <v>36</v>
      </c>
      <c r="C10" s="41" t="str">
        <f>VLOOKUP($B10,'[1]Мастер лист'!$A:$V,COLUMNS('[1]Мастер лист'!$A:C),FALSE)</f>
        <v>КАЛИНКИНА  Надежда, 2001</v>
      </c>
      <c r="D10" s="42" t="str">
        <f>VLOOKUP($B10,'[1]Мастер лист'!$A:$V,COLUMNS('[1]Мастер лист'!$A:D),FALSE)</f>
        <v>061201</v>
      </c>
      <c r="E10" s="43" t="str">
        <f>VLOOKUP($B10,'[1]Мастер лист'!$A:$V,COLUMNS('[1]Мастер лист'!$A:E),FALSE)</f>
        <v>КМС</v>
      </c>
      <c r="F10" s="41" t="str">
        <f>VLOOKUP($B10,'[1]Мастер лист'!$A:$V,COLUMNS('[1]Мастер лист'!$A:F),FALSE)</f>
        <v>ХОРСК-98,  жеребец, сер. трак., Купчий, Красноярский край</v>
      </c>
      <c r="G10" s="42" t="str">
        <f>VLOOKUP($B10,'[1]Мастер лист'!$A:$V,COLUMNS('[1]Мастер лист'!$A:G),FALSE)</f>
        <v>012796</v>
      </c>
      <c r="H10" s="44" t="str">
        <f>VLOOKUP($B10,'[1]Мастер лист'!$A:$V,COLUMNS('[1]Мастер лист'!$A:H),FALSE)</f>
        <v>Корнилов М.В.</v>
      </c>
      <c r="I10" s="44" t="str">
        <f>VLOOKUP($B10,'[1]Мастер лист'!$A:$V,COLUMNS('[1]Мастер лист'!$A:I),FALSE)</f>
        <v>ч.в. МО</v>
      </c>
      <c r="J10" s="54">
        <v>225.5</v>
      </c>
      <c r="K10" s="46">
        <f>J10/3.4</f>
        <v>66.32352941176471</v>
      </c>
      <c r="L10" s="39">
        <f>RANK(K10,K$9:K$13,0)</f>
        <v>2</v>
      </c>
      <c r="M10" s="54">
        <v>223.5</v>
      </c>
      <c r="N10" s="46">
        <f>M10/3.4</f>
        <v>65.73529411764706</v>
      </c>
      <c r="O10" s="39">
        <f>RANK(N10,N$9:N$13,0)</f>
        <v>2</v>
      </c>
      <c r="P10" s="45">
        <v>221.5</v>
      </c>
      <c r="Q10" s="46">
        <f>P10/3.4</f>
        <v>65.14705882352942</v>
      </c>
      <c r="R10" s="39">
        <f>RANK(Q10,Q$9:Q$13,0)</f>
        <v>2</v>
      </c>
      <c r="S10" s="50"/>
      <c r="T10" s="48">
        <f>SUM(J10+M10+P10)</f>
        <v>670.5</v>
      </c>
      <c r="U10" s="46">
        <f>T10/3.4/3</f>
        <v>65.73529411764706</v>
      </c>
      <c r="V10" s="44" t="s">
        <v>29</v>
      </c>
      <c r="W10" s="53"/>
    </row>
    <row r="11" spans="1:23" ht="50.25" customHeight="1">
      <c r="A11" s="39">
        <f>RANK(T11,T$9:T$13,0)</f>
        <v>3</v>
      </c>
      <c r="B11" s="40">
        <v>28</v>
      </c>
      <c r="C11" s="41" t="str">
        <f>VLOOKUP($B11,'[1]Мастер лист'!$A:$V,COLUMNS('[1]Мастер лист'!$A:C),FALSE)</f>
        <v>ВОЙНИЧ  Юлия, 1985</v>
      </c>
      <c r="D11" s="42" t="str">
        <f>VLOOKUP($B11,'[1]Мастер лист'!$A:$V,COLUMNS('[1]Мастер лист'!$A:D),FALSE)</f>
        <v>019185</v>
      </c>
      <c r="E11" s="43" t="str">
        <f>VLOOKUP($B11,'[1]Мастер лист'!$A:$V,COLUMNS('[1]Мастер лист'!$A:E),FALSE)</f>
        <v>КМС</v>
      </c>
      <c r="F11" s="41" t="str">
        <f>VLOOKUP($B11,'[1]Мастер лист'!$A:$V,COLUMNS('[1]Мастер лист'!$A:F),FALSE)</f>
        <v>РЕАЛИСТ- 09, жер, вор, РВП, Романтикер, Старож к.з</v>
      </c>
      <c r="G11" s="42" t="str">
        <f>VLOOKUP($B11,'[1]Мастер лист'!$A:$V,COLUMNS('[1]Мастер лист'!$A:G),FALSE)</f>
        <v>009985</v>
      </c>
      <c r="H11" s="44" t="str">
        <f>VLOOKUP($B11,'[1]Мастер лист'!$A:$V,COLUMNS('[1]Мастер лист'!$A:H),FALSE)</f>
        <v>Войнич Ю.</v>
      </c>
      <c r="I11" s="44" t="str">
        <f>VLOOKUP($B11,'[1]Мастер лист'!$A:$V,COLUMNS('[1]Мастер лист'!$A:I),FALSE)</f>
        <v>ч.в. Москва</v>
      </c>
      <c r="J11" s="39">
        <v>213</v>
      </c>
      <c r="K11" s="46">
        <f>J11/3.4</f>
        <v>62.64705882352941</v>
      </c>
      <c r="L11" s="39">
        <f>RANK(K11,K$9:K$13,0)</f>
        <v>3</v>
      </c>
      <c r="M11" s="39">
        <v>222</v>
      </c>
      <c r="N11" s="46">
        <f>M11/3.4</f>
        <v>65.29411764705883</v>
      </c>
      <c r="O11" s="39">
        <f>RANK(N11,N$9:N$13,0)</f>
        <v>3</v>
      </c>
      <c r="P11" s="49">
        <v>221.5</v>
      </c>
      <c r="Q11" s="46">
        <f>P11/3.4</f>
        <v>65.14705882352942</v>
      </c>
      <c r="R11" s="39">
        <f>RANK(Q11,Q$9:Q$13,0)</f>
        <v>2</v>
      </c>
      <c r="S11" s="47"/>
      <c r="T11" s="48">
        <f>SUM(J11+M11+P11)</f>
        <v>656.5</v>
      </c>
      <c r="U11" s="46">
        <f>T11/3.4/3</f>
        <v>64.36274509803921</v>
      </c>
      <c r="V11" s="44" t="s">
        <v>30</v>
      </c>
      <c r="W11" s="53"/>
    </row>
    <row r="12" spans="1:23" ht="50.25" customHeight="1">
      <c r="A12" s="39">
        <f>RANK(T12,T$9:T$13,0)</f>
        <v>4</v>
      </c>
      <c r="B12" s="40">
        <v>49</v>
      </c>
      <c r="C12" s="41" t="str">
        <f>VLOOKUP($B12,'[1]Мастер лист'!$A:$V,COLUMNS('[1]Мастер лист'!$A:C),FALSE)</f>
        <v>ПОНОМАРЕНКО Мария, 1996</v>
      </c>
      <c r="D12" s="42" t="str">
        <f>VLOOKUP($B12,'[1]Мастер лист'!$A:$V,COLUMNS('[1]Мастер лист'!$A:D),FALSE)</f>
        <v>035496</v>
      </c>
      <c r="E12" s="43" t="str">
        <f>VLOOKUP($B12,'[1]Мастер лист'!$A:$V,COLUMNS('[1]Мастер лист'!$A:E),FALSE)</f>
        <v>МС</v>
      </c>
      <c r="F12" s="41" t="str">
        <f>VLOOKUP($B12,'[1]Мастер лист'!$A:$V,COLUMNS('[1]Мастер лист'!$A:F),FALSE)</f>
        <v>САКРАМЕНТО-13,   мерин, гн. полукр., Кондикор, Московская обл</v>
      </c>
      <c r="G12" s="42" t="str">
        <f>VLOOKUP($B12,'[1]Мастер лист'!$A:$V,COLUMNS('[1]Мастер лист'!$A:G),FALSE)</f>
        <v>017154</v>
      </c>
      <c r="H12" s="44" t="str">
        <f>VLOOKUP($B12,'[1]Мастер лист'!$A:$V,COLUMNS('[1]Мастер лист'!$A:H),FALSE)</f>
        <v>Климова Е.В.</v>
      </c>
      <c r="I12" s="44" t="str">
        <f>VLOOKUP($B12,'[1]Мастер лист'!$A:$V,COLUMNS('[1]Мастер лист'!$A:I),FALSE)</f>
        <v>СДЮШОР ПО ЛВС МО</v>
      </c>
      <c r="J12" s="54">
        <v>209</v>
      </c>
      <c r="K12" s="46">
        <f>J12/3.4</f>
        <v>61.470588235294116</v>
      </c>
      <c r="L12" s="39">
        <f>RANK(K12,K$9:K$13,0)</f>
        <v>4</v>
      </c>
      <c r="M12" s="54">
        <v>221</v>
      </c>
      <c r="N12" s="46">
        <f>M12/3.4</f>
        <v>65</v>
      </c>
      <c r="O12" s="39">
        <f>RANK(N12,N$9:N$13,0)</f>
        <v>4</v>
      </c>
      <c r="P12" s="45">
        <v>215.5</v>
      </c>
      <c r="Q12" s="46">
        <f>P12/3.4</f>
        <v>63.38235294117647</v>
      </c>
      <c r="R12" s="39">
        <f>RANK(Q12,Q$9:Q$13,0)</f>
        <v>4</v>
      </c>
      <c r="S12" s="47"/>
      <c r="T12" s="48">
        <f>SUM(J12+M12+P12)</f>
        <v>645.5</v>
      </c>
      <c r="U12" s="46">
        <f>T12/3.4/3</f>
        <v>63.28431372549019</v>
      </c>
      <c r="V12" s="44"/>
      <c r="W12" s="53"/>
    </row>
    <row r="13" spans="1:23" ht="50.25" customHeight="1">
      <c r="A13" s="39">
        <f>RANK(T13,T$9:T$13,0)</f>
        <v>5</v>
      </c>
      <c r="B13" s="52">
        <v>48</v>
      </c>
      <c r="C13" s="41" t="str">
        <f>VLOOKUP($B13,'[1]Мастер лист'!$A:$V,COLUMNS('[1]Мастер лист'!$A:C),FALSE)</f>
        <v>ВОЛОВИКОВА Александра, 2001</v>
      </c>
      <c r="D13" s="42" t="str">
        <f>VLOOKUP($B13,'[1]Мастер лист'!$A:$V,COLUMNS('[1]Мастер лист'!$A:D),FALSE)</f>
        <v>036401</v>
      </c>
      <c r="E13" s="43">
        <f>VLOOKUP($B13,'[1]Мастер лист'!$A:$V,COLUMNS('[1]Мастер лист'!$A:E),FALSE)</f>
        <v>2</v>
      </c>
      <c r="F13" s="41" t="str">
        <f>VLOOKUP($B13,'[1]Мастер лист'!$A:$V,COLUMNS('[1]Мастер лист'!$A:F),FALSE)</f>
        <v>ВАНАДА-12, коб, рыж, ганновер, Ванадий, к.з. Веерден</v>
      </c>
      <c r="G13" s="42" t="str">
        <f>VLOOKUP($B13,'[1]Мастер лист'!$A:$V,COLUMNS('[1]Мастер лист'!$A:G),FALSE)</f>
        <v>015356</v>
      </c>
      <c r="H13" s="44" t="str">
        <f>VLOOKUP($B13,'[1]Мастер лист'!$A:$V,COLUMNS('[1]Мастер лист'!$A:H),FALSE)</f>
        <v>Бабенко В.И.</v>
      </c>
      <c r="I13" s="44" t="str">
        <f>VLOOKUP($B13,'[1]Мастер лист'!$A:$V,COLUMNS('[1]Мастер лист'!$A:I),FALSE)</f>
        <v>ч.в.МО</v>
      </c>
      <c r="J13" s="39">
        <v>203</v>
      </c>
      <c r="K13" s="46">
        <f>J13/3.4</f>
        <v>59.70588235294118</v>
      </c>
      <c r="L13" s="39">
        <f>RANK(K13,K$9:K$13,0)</f>
        <v>5</v>
      </c>
      <c r="M13" s="39">
        <v>205</v>
      </c>
      <c r="N13" s="46">
        <f>M13/3.4</f>
        <v>60.294117647058826</v>
      </c>
      <c r="O13" s="39">
        <f>RANK(N13,N$9:N$13,0)</f>
        <v>5</v>
      </c>
      <c r="P13" s="49">
        <v>205</v>
      </c>
      <c r="Q13" s="46">
        <f>P13/3.4</f>
        <v>60.294117647058826</v>
      </c>
      <c r="R13" s="39">
        <f>RANK(Q13,Q$9:Q$13,0)</f>
        <v>5</v>
      </c>
      <c r="S13" s="50"/>
      <c r="T13" s="48">
        <f>SUM(J13+M13+P13)</f>
        <v>613</v>
      </c>
      <c r="U13" s="46">
        <f>T13/3.4/3</f>
        <v>60.09803921568628</v>
      </c>
      <c r="V13" s="44"/>
      <c r="W13" s="53"/>
    </row>
    <row r="14" spans="1:23" ht="15" hidden="1">
      <c r="A14" s="55"/>
      <c r="B14" s="52"/>
      <c r="C14" s="41"/>
      <c r="D14" s="42"/>
      <c r="E14" s="43"/>
      <c r="F14" s="41"/>
      <c r="G14" s="42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53"/>
    </row>
    <row r="15" spans="1:23" ht="15" hidden="1">
      <c r="A15" s="55"/>
      <c r="B15" s="52"/>
      <c r="C15" s="41"/>
      <c r="D15" s="42"/>
      <c r="E15" s="43"/>
      <c r="F15" s="41"/>
      <c r="G15" s="42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53"/>
    </row>
    <row r="16" spans="1:23" ht="15" hidden="1">
      <c r="A16" s="55"/>
      <c r="B16" s="52"/>
      <c r="C16" s="41"/>
      <c r="D16" s="42"/>
      <c r="E16" s="43"/>
      <c r="F16" s="41"/>
      <c r="G16" s="42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53"/>
    </row>
    <row r="17" spans="1:23" ht="15" hidden="1">
      <c r="A17" s="55"/>
      <c r="B17" s="52"/>
      <c r="C17" s="41"/>
      <c r="D17" s="42"/>
      <c r="E17" s="43"/>
      <c r="F17" s="41"/>
      <c r="G17" s="42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53"/>
    </row>
    <row r="18" spans="1:23" ht="15" hidden="1">
      <c r="A18" s="55"/>
      <c r="B18" s="52"/>
      <c r="C18" s="41"/>
      <c r="D18" s="42"/>
      <c r="E18" s="43"/>
      <c r="F18" s="41"/>
      <c r="G18" s="42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53"/>
    </row>
    <row r="19" spans="1:23" ht="15" hidden="1">
      <c r="A19" s="55"/>
      <c r="B19" s="52"/>
      <c r="C19" s="41"/>
      <c r="D19" s="42"/>
      <c r="E19" s="43"/>
      <c r="F19" s="41"/>
      <c r="G19" s="42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53"/>
    </row>
    <row r="20" spans="1:23" ht="15" hidden="1">
      <c r="A20" s="55"/>
      <c r="B20" s="52"/>
      <c r="C20" s="41"/>
      <c r="D20" s="42"/>
      <c r="E20" s="43"/>
      <c r="F20" s="41"/>
      <c r="G20" s="4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53"/>
    </row>
    <row r="21" spans="1:23" ht="15" hidden="1">
      <c r="A21" s="55"/>
      <c r="B21" s="52"/>
      <c r="C21" s="41"/>
      <c r="D21" s="42"/>
      <c r="E21" s="43"/>
      <c r="F21" s="41"/>
      <c r="G21" s="42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53"/>
    </row>
    <row r="22" spans="1:23" ht="15" hidden="1">
      <c r="A22" s="55"/>
      <c r="B22" s="52"/>
      <c r="C22" s="41"/>
      <c r="D22" s="42"/>
      <c r="E22" s="43"/>
      <c r="F22" s="41"/>
      <c r="G22" s="42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53"/>
    </row>
    <row r="23" spans="1:23" ht="15" hidden="1">
      <c r="A23" s="55"/>
      <c r="B23" s="52"/>
      <c r="C23" s="41"/>
      <c r="D23" s="42"/>
      <c r="E23" s="43"/>
      <c r="F23" s="41"/>
      <c r="G23" s="42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53"/>
    </row>
    <row r="24" spans="1:23" ht="15">
      <c r="A24" s="56"/>
      <c r="B24" s="57"/>
      <c r="C24" s="58"/>
      <c r="D24" s="59"/>
      <c r="E24" s="60"/>
      <c r="F24" s="58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 t="s">
        <v>26</v>
      </c>
      <c r="T24" s="62"/>
      <c r="U24" s="62"/>
      <c r="V24" s="62"/>
      <c r="W24" s="63"/>
    </row>
    <row r="25" spans="1:23" ht="15.75">
      <c r="A25" s="64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6" t="str">
        <f>'[1]Мастер лист'!F84</f>
        <v>Барышева Г.Б., ВК (Московская обл.), 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23.25" customHeight="1">
      <c r="A26" s="64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6" t="str">
        <f>'[1]Мастер лист'!F86</f>
        <v>Орлова Е.О., ВК (Москва)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</sheetData>
  <sheetProtection/>
  <mergeCells count="23">
    <mergeCell ref="T6:T8"/>
    <mergeCell ref="U6:U8"/>
    <mergeCell ref="V6:V8"/>
    <mergeCell ref="W6:W8"/>
    <mergeCell ref="J7:L7"/>
    <mergeCell ref="M7:O7"/>
    <mergeCell ref="P7:R7"/>
    <mergeCell ref="F6:F8"/>
    <mergeCell ref="G6:G8"/>
    <mergeCell ref="H6:H8"/>
    <mergeCell ref="I6:I8"/>
    <mergeCell ref="J6:R6"/>
    <mergeCell ref="S6:S8"/>
    <mergeCell ref="A1:W1"/>
    <mergeCell ref="A2:W2"/>
    <mergeCell ref="A3:W3"/>
    <mergeCell ref="A4:W4"/>
    <mergeCell ref="Q5:T5"/>
    <mergeCell ref="A6:A8"/>
    <mergeCell ref="B6:B8"/>
    <mergeCell ref="C6:C8"/>
    <mergeCell ref="D6:D8"/>
    <mergeCell ref="E6:E8"/>
  </mergeCells>
  <conditionalFormatting sqref="A6:V8 A1 A5:Q5 A3:A4 B14:V23">
    <cfRule type="cellIs" priority="29" dxfId="330" operator="equal">
      <formula>0</formula>
    </cfRule>
  </conditionalFormatting>
  <conditionalFormatting sqref="A1 X7 A5:Q5 Y5:AE8 X1:AE4 A3:A4 A6:V8 A14:V23">
    <cfRule type="containsErrors" priority="30" dxfId="330">
      <formula>ISERROR(A1)</formula>
    </cfRule>
  </conditionalFormatting>
  <conditionalFormatting sqref="X8">
    <cfRule type="containsErrors" priority="28" dxfId="330">
      <formula>ISERROR(X8)</formula>
    </cfRule>
  </conditionalFormatting>
  <conditionalFormatting sqref="A2">
    <cfRule type="cellIs" priority="26" dxfId="330" operator="equal">
      <formula>0</formula>
    </cfRule>
  </conditionalFormatting>
  <conditionalFormatting sqref="A2">
    <cfRule type="containsErrors" priority="27" dxfId="330">
      <formula>ISERROR(A2)</formula>
    </cfRule>
  </conditionalFormatting>
  <conditionalFormatting sqref="A14:A23">
    <cfRule type="cellIs" priority="21" dxfId="331" operator="equal" stopIfTrue="1">
      <formula>0</formula>
    </cfRule>
  </conditionalFormatting>
  <conditionalFormatting sqref="A24:V26">
    <cfRule type="cellIs" priority="19" dxfId="330" operator="equal">
      <formula>0</formula>
    </cfRule>
  </conditionalFormatting>
  <conditionalFormatting sqref="A24:W26">
    <cfRule type="containsErrors" priority="20" dxfId="330">
      <formula>ISERROR(A24)</formula>
    </cfRule>
  </conditionalFormatting>
  <conditionalFormatting sqref="W9:W17">
    <cfRule type="cellIs" priority="15" dxfId="330" operator="equal">
      <formula>0</formula>
    </cfRule>
    <cfRule type="containsErrors" priority="16" dxfId="330">
      <formula>ISERROR(W9)</formula>
    </cfRule>
  </conditionalFormatting>
  <conditionalFormatting sqref="W18:W20">
    <cfRule type="cellIs" priority="13" dxfId="330" operator="equal">
      <formula>0</formula>
    </cfRule>
    <cfRule type="containsErrors" priority="14" dxfId="330">
      <formula>ISERROR(W18)</formula>
    </cfRule>
  </conditionalFormatting>
  <conditionalFormatting sqref="W21:W23">
    <cfRule type="cellIs" priority="11" dxfId="330" operator="equal">
      <formula>0</formula>
    </cfRule>
    <cfRule type="containsErrors" priority="12" dxfId="330">
      <formula>ISERROR(W21)</formula>
    </cfRule>
  </conditionalFormatting>
  <conditionalFormatting sqref="P9:P13">
    <cfRule type="cellIs" priority="1" dxfId="330" operator="equal">
      <formula>0</formula>
    </cfRule>
  </conditionalFormatting>
  <conditionalFormatting sqref="C9:L11 B12:L13 N9:O13 Q9:V13">
    <cfRule type="cellIs" priority="7" dxfId="330" operator="equal">
      <formula>0</formula>
    </cfRule>
  </conditionalFormatting>
  <conditionalFormatting sqref="A9:A11 C9:L11 B12:L13 N9:O13 Q9:V13">
    <cfRule type="containsErrors" priority="8" dxfId="330">
      <formula>ISERROR(A9)</formula>
    </cfRule>
  </conditionalFormatting>
  <conditionalFormatting sqref="A12:A13">
    <cfRule type="containsErrors" priority="5" dxfId="330">
      <formula>ISERROR(A12)</formula>
    </cfRule>
  </conditionalFormatting>
  <conditionalFormatting sqref="A9:A13">
    <cfRule type="cellIs" priority="6" dxfId="331" operator="equal" stopIfTrue="1">
      <formula>0</formula>
    </cfRule>
  </conditionalFormatting>
  <conditionalFormatting sqref="M9:M13">
    <cfRule type="cellIs" priority="3" dxfId="330" operator="equal">
      <formula>0</formula>
    </cfRule>
  </conditionalFormatting>
  <conditionalFormatting sqref="M9:M13">
    <cfRule type="containsErrors" priority="4" dxfId="330">
      <formula>ISERROR(M9)</formula>
    </cfRule>
  </conditionalFormatting>
  <conditionalFormatting sqref="P9:P13">
    <cfRule type="containsErrors" priority="2" dxfId="330">
      <formula>ISERROR(P9)</formula>
    </cfRule>
  </conditionalFormatting>
  <printOptions/>
  <pageMargins left="0.25" right="0.25" top="0.75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zoomScale="77" zoomScaleNormal="77" zoomScalePageLayoutView="0" workbookViewId="0" topLeftCell="A4">
      <selection activeCell="N10" sqref="N10"/>
    </sheetView>
  </sheetViews>
  <sheetFormatPr defaultColWidth="9.140625" defaultRowHeight="15"/>
  <cols>
    <col min="1" max="1" width="4.57421875" style="0" customWidth="1"/>
    <col min="2" max="2" width="0" style="0" hidden="1" customWidth="1"/>
    <col min="3" max="3" width="18.8515625" style="0" customWidth="1"/>
    <col min="4" max="4" width="0" style="0" hidden="1" customWidth="1"/>
    <col min="5" max="5" width="5.421875" style="0" customWidth="1"/>
    <col min="6" max="6" width="25.28125" style="0" customWidth="1"/>
    <col min="7" max="8" width="0" style="0" hidden="1" customWidth="1"/>
    <col min="9" max="9" width="12.421875" style="0" customWidth="1"/>
    <col min="10" max="10" width="6.00390625" style="0" customWidth="1"/>
    <col min="11" max="11" width="7.57421875" style="0" customWidth="1"/>
    <col min="12" max="12" width="4.421875" style="0" customWidth="1"/>
    <col min="13" max="13" width="6.28125" style="0" customWidth="1"/>
    <col min="14" max="14" width="7.7109375" style="0" customWidth="1"/>
    <col min="15" max="15" width="5.28125" style="0" customWidth="1"/>
    <col min="16" max="16" width="6.7109375" style="0" customWidth="1"/>
    <col min="17" max="17" width="7.57421875" style="0" customWidth="1"/>
    <col min="18" max="19" width="5.28125" style="0" customWidth="1"/>
    <col min="20" max="20" width="6.7109375" style="0" customWidth="1"/>
    <col min="21" max="21" width="7.140625" style="0" customWidth="1"/>
    <col min="22" max="23" width="0" style="0" hidden="1" customWidth="1"/>
    <col min="24" max="16384" width="8.7109375" style="0" customWidth="1"/>
  </cols>
  <sheetData>
    <row r="1" spans="1:23" s="2" customFormat="1" ht="30" customHeight="1">
      <c r="A1" s="1" t="str">
        <f>'[1]Мастер лист'!A1:I1</f>
        <v>«Летний Кубок КСК «Ромашково» по выездке» 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3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3.25" customHeight="1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18.75" customHeight="1">
      <c r="A4" s="51" t="s">
        <v>37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2" s="2" customFormat="1" ht="15.75" customHeight="1">
      <c r="A5" s="4" t="str">
        <f>'[1]Мастер лист'!A4</f>
        <v>КСК «Ромашково», Московская область</v>
      </c>
      <c r="B5" s="4"/>
      <c r="C5" s="5"/>
      <c r="D5" s="5"/>
      <c r="E5" s="5"/>
      <c r="F5" s="5"/>
      <c r="G5" s="5"/>
      <c r="H5" s="5"/>
      <c r="Q5" s="6" t="s">
        <v>1</v>
      </c>
      <c r="R5" s="6"/>
      <c r="S5" s="6"/>
      <c r="T5" s="6"/>
      <c r="U5" s="7"/>
      <c r="V5" s="8"/>
    </row>
    <row r="6" spans="1:24" s="2" customFormat="1" ht="28.5" customHeight="1">
      <c r="A6" s="9" t="s">
        <v>2</v>
      </c>
      <c r="B6" s="9" t="s">
        <v>3</v>
      </c>
      <c r="C6" s="10" t="s">
        <v>4</v>
      </c>
      <c r="D6" s="11" t="s">
        <v>5</v>
      </c>
      <c r="E6" s="9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2" t="s">
        <v>11</v>
      </c>
      <c r="K6" s="13"/>
      <c r="L6" s="13"/>
      <c r="M6" s="13"/>
      <c r="N6" s="13"/>
      <c r="O6" s="13"/>
      <c r="P6" s="13"/>
      <c r="Q6" s="13"/>
      <c r="R6" s="14"/>
      <c r="S6" s="15" t="s">
        <v>12</v>
      </c>
      <c r="T6" s="16" t="s">
        <v>13</v>
      </c>
      <c r="U6" s="17" t="s">
        <v>14</v>
      </c>
      <c r="V6" s="18" t="s">
        <v>15</v>
      </c>
      <c r="W6" s="19" t="s">
        <v>16</v>
      </c>
      <c r="X6" s="20"/>
    </row>
    <row r="7" spans="1:24" s="2" customFormat="1" ht="18" customHeight="1">
      <c r="A7" s="21"/>
      <c r="B7" s="21"/>
      <c r="C7" s="10"/>
      <c r="D7" s="22"/>
      <c r="E7" s="21"/>
      <c r="F7" s="10"/>
      <c r="G7" s="10"/>
      <c r="H7" s="10"/>
      <c r="I7" s="10"/>
      <c r="J7" s="23" t="s">
        <v>17</v>
      </c>
      <c r="K7" s="24"/>
      <c r="L7" s="25"/>
      <c r="M7" s="26" t="s">
        <v>18</v>
      </c>
      <c r="N7" s="26"/>
      <c r="O7" s="26"/>
      <c r="P7" s="26" t="s">
        <v>19</v>
      </c>
      <c r="Q7" s="26"/>
      <c r="R7" s="26"/>
      <c r="S7" s="27"/>
      <c r="T7" s="28"/>
      <c r="U7" s="17"/>
      <c r="V7" s="18"/>
      <c r="W7" s="29"/>
      <c r="X7" s="30"/>
    </row>
    <row r="8" spans="1:24" s="2" customFormat="1" ht="29.25" customHeight="1">
      <c r="A8" s="31"/>
      <c r="B8" s="31"/>
      <c r="C8" s="10"/>
      <c r="D8" s="32"/>
      <c r="E8" s="31"/>
      <c r="F8" s="10"/>
      <c r="G8" s="10"/>
      <c r="H8" s="10"/>
      <c r="I8" s="10"/>
      <c r="J8" s="33" t="s">
        <v>20</v>
      </c>
      <c r="K8" s="33" t="s">
        <v>21</v>
      </c>
      <c r="L8" s="34" t="s">
        <v>22</v>
      </c>
      <c r="M8" s="33" t="s">
        <v>20</v>
      </c>
      <c r="N8" s="33" t="s">
        <v>21</v>
      </c>
      <c r="O8" s="34" t="s">
        <v>22</v>
      </c>
      <c r="P8" s="33" t="s">
        <v>20</v>
      </c>
      <c r="Q8" s="33" t="s">
        <v>21</v>
      </c>
      <c r="R8" s="34" t="s">
        <v>22</v>
      </c>
      <c r="S8" s="35"/>
      <c r="T8" s="36"/>
      <c r="U8" s="17"/>
      <c r="V8" s="18"/>
      <c r="W8" s="37"/>
      <c r="X8" s="38"/>
    </row>
    <row r="9" spans="1:23" ht="36.75" customHeight="1">
      <c r="A9" s="3" t="s">
        <v>32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60" customHeight="1">
      <c r="A10" s="39">
        <f>RANK(T10,T$10:T$14,0)</f>
        <v>1</v>
      </c>
      <c r="B10" s="67">
        <v>47</v>
      </c>
      <c r="C10" s="68" t="str">
        <f>VLOOKUP($B10,'[1]Мастер лист'!$A:$V,COLUMNS('[1]Мастер лист'!$A:C),FALSE)</f>
        <v>ДАНИЛОВА  Алина, 2004</v>
      </c>
      <c r="D10" s="69" t="str">
        <f>VLOOKUP($B10,'[1]Мастер лист'!$A:$V,COLUMNS('[1]Мастер лист'!$A:D),FALSE)</f>
        <v>026204</v>
      </c>
      <c r="E10" s="70" t="str">
        <f>VLOOKUP($B10,'[1]Мастер лист'!$A:$V,COLUMNS('[1]Мастер лист'!$A:E),FALSE)</f>
        <v>1ю</v>
      </c>
      <c r="F10" s="71" t="str">
        <f>VLOOKUP($B10,'[1]Мастер лист'!$A:$V,COLUMNS('[1]Мастер лист'!$A:F),FALSE)</f>
        <v>ЭНКАНТАДОР - 01, мер, гнед, тракен, Калибр, к.з Кавказ</v>
      </c>
      <c r="G10" s="72" t="str">
        <f>VLOOKUP($B10,'[1]Мастер лист'!$A:$V,COLUMNS('[1]Мастер лист'!$A:G),FALSE)</f>
        <v>007926</v>
      </c>
      <c r="H10" s="73" t="str">
        <f>VLOOKUP($B10,'[1]Мастер лист'!$A:$V,COLUMNS('[1]Мастер лист'!$A:H),FALSE)</f>
        <v>Афанасьева Н.А.</v>
      </c>
      <c r="I10" s="73" t="str">
        <f>VLOOKUP($B10,'[1]Мастер лист'!$A:$V,COLUMNS('[1]Мастер лист'!$A:I),FALSE)</f>
        <v>ч.в.МО</v>
      </c>
      <c r="J10" s="54">
        <v>217</v>
      </c>
      <c r="K10" s="46">
        <f>J10/3.3</f>
        <v>65.75757575757576</v>
      </c>
      <c r="L10" s="39">
        <f>RANK(K10,K$10:K$14,0)</f>
        <v>1</v>
      </c>
      <c r="M10" s="54">
        <v>219.5</v>
      </c>
      <c r="N10" s="46">
        <f>M10/3.3</f>
        <v>66.51515151515152</v>
      </c>
      <c r="O10" s="39">
        <f>RANK(N10,N$10:N$14,0)</f>
        <v>1</v>
      </c>
      <c r="P10" s="49">
        <v>205.5</v>
      </c>
      <c r="Q10" s="46">
        <f>P10/3.3</f>
        <v>62.27272727272727</v>
      </c>
      <c r="R10" s="39">
        <f>RANK(Q10,Q$10:Q$14,0)</f>
        <v>2</v>
      </c>
      <c r="S10" s="47"/>
      <c r="T10" s="48">
        <f>SUM(J10+M10+P10)</f>
        <v>642</v>
      </c>
      <c r="U10" s="46">
        <f>T10/3.3/3</f>
        <v>64.84848484848486</v>
      </c>
      <c r="V10" s="44" t="s">
        <v>30</v>
      </c>
      <c r="W10" s="53" t="e">
        <f>IF(#REF!=0,"1ю",IF(#REF!&lt;=4,"2ю",""))</f>
        <v>#REF!</v>
      </c>
    </row>
    <row r="11" spans="1:23" ht="60" customHeight="1">
      <c r="A11" s="39">
        <f>RANK(T11,T$10:T$14,0)</f>
        <v>2</v>
      </c>
      <c r="B11" s="67">
        <v>27</v>
      </c>
      <c r="C11" s="68" t="str">
        <f>VLOOKUP($B11,'[1]Мастер лист'!$A:$V,COLUMNS('[1]Мастер лист'!$A:C),FALSE)</f>
        <v>МАКСИМОВА  Варвара, 2005</v>
      </c>
      <c r="D11" s="69" t="str">
        <f>VLOOKUP($B11,'[1]Мастер лист'!$A:$V,COLUMNS('[1]Мастер лист'!$A:D),FALSE)</f>
        <v>024505</v>
      </c>
      <c r="E11" s="70" t="str">
        <f>VLOOKUP($B11,'[1]Мастер лист'!$A:$V,COLUMNS('[1]Мастер лист'!$A:E),FALSE)</f>
        <v>КМС</v>
      </c>
      <c r="F11" s="71" t="str">
        <f>VLOOKUP($B11,'[1]Мастер лист'!$A:$V,COLUMNS('[1]Мастер лист'!$A:F),FALSE)</f>
        <v>БЕЛЬВЕДЕР-12, мер, рыж, ганновер, Балетмейстер, Германия</v>
      </c>
      <c r="G11" s="72" t="str">
        <f>VLOOKUP($B11,'[1]Мастер лист'!$A:$V,COLUMNS('[1]Мастер лист'!$A:G),FALSE)</f>
        <v>021724</v>
      </c>
      <c r="H11" s="73" t="str">
        <f>VLOOKUP($B11,'[1]Мастер лист'!$A:$V,COLUMNS('[1]Мастер лист'!$A:H),FALSE)</f>
        <v>Максимова Е.</v>
      </c>
      <c r="I11" s="73" t="str">
        <f>VLOOKUP($B11,'[1]Мастер лист'!$A:$V,COLUMNS('[1]Мастер лист'!$A:I),FALSE)</f>
        <v>СШОР им. Тихонова г. Смоленск</v>
      </c>
      <c r="J11" s="39">
        <v>216</v>
      </c>
      <c r="K11" s="46">
        <f>J11/3.3</f>
        <v>65.45454545454545</v>
      </c>
      <c r="L11" s="39">
        <f>RANK(K11,K$10:K$14,0)</f>
        <v>2</v>
      </c>
      <c r="M11" s="39">
        <v>206</v>
      </c>
      <c r="N11" s="46">
        <f>M11/3.3</f>
        <v>62.42424242424243</v>
      </c>
      <c r="O11" s="39">
        <f>RANK(N11,N$10:N$14,0)</f>
        <v>2</v>
      </c>
      <c r="P11" s="49">
        <v>214.5</v>
      </c>
      <c r="Q11" s="46">
        <f>P11/3.3</f>
        <v>65</v>
      </c>
      <c r="R11" s="39">
        <f>RANK(Q11,Q$10:Q$14,0)</f>
        <v>1</v>
      </c>
      <c r="S11" s="50">
        <v>1</v>
      </c>
      <c r="T11" s="48">
        <f>SUM(J11+M11+P11)</f>
        <v>636.5</v>
      </c>
      <c r="U11" s="46">
        <f>T11/3.3/3</f>
        <v>64.29292929292929</v>
      </c>
      <c r="V11" s="44" t="s">
        <v>30</v>
      </c>
      <c r="W11" s="53" t="e">
        <f>IF(#REF!=0,"1ю",IF(#REF!&lt;=4,"2ю",""))</f>
        <v>#REF!</v>
      </c>
    </row>
    <row r="12" spans="1:23" ht="50.25" customHeight="1" hidden="1">
      <c r="A12" s="39"/>
      <c r="B12" s="40"/>
      <c r="C12" s="41"/>
      <c r="D12" s="42"/>
      <c r="E12" s="43"/>
      <c r="F12" s="41"/>
      <c r="G12" s="42"/>
      <c r="H12" s="44"/>
      <c r="I12" s="44"/>
      <c r="J12" s="54"/>
      <c r="K12" s="46"/>
      <c r="L12" s="39"/>
      <c r="M12" s="54"/>
      <c r="N12" s="46"/>
      <c r="O12" s="39"/>
      <c r="P12" s="45"/>
      <c r="Q12" s="46"/>
      <c r="R12" s="39"/>
      <c r="S12" s="47"/>
      <c r="T12" s="48"/>
      <c r="U12" s="46"/>
      <c r="V12" s="44"/>
      <c r="W12" s="53"/>
    </row>
    <row r="13" spans="1:23" ht="50.25" customHeight="1" hidden="1">
      <c r="A13" s="39"/>
      <c r="B13" s="52"/>
      <c r="C13" s="41"/>
      <c r="D13" s="42"/>
      <c r="E13" s="43"/>
      <c r="F13" s="41"/>
      <c r="G13" s="42"/>
      <c r="H13" s="44"/>
      <c r="I13" s="44"/>
      <c r="J13" s="39"/>
      <c r="K13" s="46"/>
      <c r="L13" s="39"/>
      <c r="M13" s="39"/>
      <c r="N13" s="46"/>
      <c r="O13" s="39"/>
      <c r="P13" s="49"/>
      <c r="Q13" s="46"/>
      <c r="R13" s="39"/>
      <c r="S13" s="50"/>
      <c r="T13" s="48"/>
      <c r="U13" s="46"/>
      <c r="V13" s="44"/>
      <c r="W13" s="53"/>
    </row>
    <row r="14" spans="1:23" ht="15" hidden="1">
      <c r="A14" s="55"/>
      <c r="B14" s="52"/>
      <c r="C14" s="41"/>
      <c r="D14" s="42"/>
      <c r="E14" s="43"/>
      <c r="F14" s="41"/>
      <c r="G14" s="42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53"/>
    </row>
    <row r="15" spans="1:23" ht="15" hidden="1">
      <c r="A15" s="55"/>
      <c r="B15" s="52"/>
      <c r="C15" s="41"/>
      <c r="D15" s="42"/>
      <c r="E15" s="43"/>
      <c r="F15" s="41"/>
      <c r="G15" s="42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53"/>
    </row>
    <row r="16" spans="1:23" ht="15" hidden="1">
      <c r="A16" s="55"/>
      <c r="B16" s="52"/>
      <c r="C16" s="41"/>
      <c r="D16" s="42"/>
      <c r="E16" s="43"/>
      <c r="F16" s="41"/>
      <c r="G16" s="42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53"/>
    </row>
    <row r="17" spans="1:23" ht="15" hidden="1">
      <c r="A17" s="55"/>
      <c r="B17" s="52"/>
      <c r="C17" s="41"/>
      <c r="D17" s="42"/>
      <c r="E17" s="43"/>
      <c r="F17" s="41"/>
      <c r="G17" s="42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53"/>
    </row>
    <row r="18" spans="1:23" ht="15" hidden="1">
      <c r="A18" s="55"/>
      <c r="B18" s="52"/>
      <c r="C18" s="41"/>
      <c r="D18" s="42"/>
      <c r="E18" s="43"/>
      <c r="F18" s="41"/>
      <c r="G18" s="42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53"/>
    </row>
    <row r="19" spans="1:23" ht="15" hidden="1">
      <c r="A19" s="55"/>
      <c r="B19" s="52"/>
      <c r="C19" s="41"/>
      <c r="D19" s="42"/>
      <c r="E19" s="43"/>
      <c r="F19" s="41"/>
      <c r="G19" s="42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53"/>
    </row>
    <row r="20" spans="1:23" ht="15" hidden="1">
      <c r="A20" s="55"/>
      <c r="B20" s="52"/>
      <c r="C20" s="41"/>
      <c r="D20" s="42"/>
      <c r="E20" s="43"/>
      <c r="F20" s="41"/>
      <c r="G20" s="4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53"/>
    </row>
    <row r="21" spans="1:23" ht="15" hidden="1">
      <c r="A21" s="55"/>
      <c r="B21" s="52"/>
      <c r="C21" s="41"/>
      <c r="D21" s="42"/>
      <c r="E21" s="43"/>
      <c r="F21" s="41"/>
      <c r="G21" s="42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53"/>
    </row>
    <row r="22" spans="1:23" ht="15" hidden="1">
      <c r="A22" s="55"/>
      <c r="B22" s="52"/>
      <c r="C22" s="41"/>
      <c r="D22" s="42"/>
      <c r="E22" s="43"/>
      <c r="F22" s="41"/>
      <c r="G22" s="42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53"/>
    </row>
    <row r="23" spans="1:23" ht="15" hidden="1">
      <c r="A23" s="55"/>
      <c r="B23" s="52"/>
      <c r="C23" s="41"/>
      <c r="D23" s="42"/>
      <c r="E23" s="43"/>
      <c r="F23" s="41"/>
      <c r="G23" s="42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53"/>
    </row>
    <row r="24" spans="1:23" ht="15">
      <c r="A24" s="56"/>
      <c r="B24" s="57"/>
      <c r="C24" s="58"/>
      <c r="D24" s="59"/>
      <c r="E24" s="60"/>
      <c r="F24" s="58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 t="s">
        <v>26</v>
      </c>
      <c r="T24" s="62"/>
      <c r="U24" s="62"/>
      <c r="V24" s="62"/>
      <c r="W24" s="63"/>
    </row>
    <row r="25" spans="1:23" ht="15.75">
      <c r="A25" s="64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6" t="str">
        <f>'[1]Мастер лист'!F84</f>
        <v>Барышева Г.Б., ВК (Московская обл.), 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23.25" customHeight="1">
      <c r="A26" s="64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6" t="str">
        <f>'[1]Мастер лист'!F86</f>
        <v>Орлова Е.О., ВК (Москва)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</sheetData>
  <sheetProtection/>
  <mergeCells count="24">
    <mergeCell ref="A9:W9"/>
    <mergeCell ref="T6:T8"/>
    <mergeCell ref="U6:U8"/>
    <mergeCell ref="V6:V8"/>
    <mergeCell ref="W6:W8"/>
    <mergeCell ref="J7:L7"/>
    <mergeCell ref="M7:O7"/>
    <mergeCell ref="P7:R7"/>
    <mergeCell ref="F6:F8"/>
    <mergeCell ref="G6:G8"/>
    <mergeCell ref="H6:H8"/>
    <mergeCell ref="I6:I8"/>
    <mergeCell ref="J6:R6"/>
    <mergeCell ref="S6:S8"/>
    <mergeCell ref="A1:W1"/>
    <mergeCell ref="A2:W2"/>
    <mergeCell ref="A3:W3"/>
    <mergeCell ref="A4:W4"/>
    <mergeCell ref="Q5:T5"/>
    <mergeCell ref="A6:A8"/>
    <mergeCell ref="B6:B8"/>
    <mergeCell ref="C6:C8"/>
    <mergeCell ref="D6:D8"/>
    <mergeCell ref="E6:E8"/>
  </mergeCells>
  <conditionalFormatting sqref="A6:V8 A1 A5:Q5 A3 B14:V23">
    <cfRule type="cellIs" priority="30" dxfId="330" operator="equal">
      <formula>0</formula>
    </cfRule>
  </conditionalFormatting>
  <conditionalFormatting sqref="A1 X7 A5:Q5 Y5:AE8 X1:AE4 A3 A6:V8 A14:V23">
    <cfRule type="containsErrors" priority="31" dxfId="330">
      <formula>ISERROR(A1)</formula>
    </cfRule>
  </conditionalFormatting>
  <conditionalFormatting sqref="X8">
    <cfRule type="containsErrors" priority="29" dxfId="330">
      <formula>ISERROR(X8)</formula>
    </cfRule>
  </conditionalFormatting>
  <conditionalFormatting sqref="A2">
    <cfRule type="cellIs" priority="27" dxfId="330" operator="equal">
      <formula>0</formula>
    </cfRule>
  </conditionalFormatting>
  <conditionalFormatting sqref="A2">
    <cfRule type="containsErrors" priority="28" dxfId="330">
      <formula>ISERROR(A2)</formula>
    </cfRule>
  </conditionalFormatting>
  <conditionalFormatting sqref="A14:A23">
    <cfRule type="cellIs" priority="26" dxfId="331" operator="equal" stopIfTrue="1">
      <formula>0</formula>
    </cfRule>
  </conditionalFormatting>
  <conditionalFormatting sqref="A24:V26">
    <cfRule type="cellIs" priority="24" dxfId="330" operator="equal">
      <formula>0</formula>
    </cfRule>
  </conditionalFormatting>
  <conditionalFormatting sqref="A24:W26">
    <cfRule type="containsErrors" priority="25" dxfId="330">
      <formula>ISERROR(A24)</formula>
    </cfRule>
  </conditionalFormatting>
  <conditionalFormatting sqref="W12:W17">
    <cfRule type="cellIs" priority="22" dxfId="330" operator="equal">
      <formula>0</formula>
    </cfRule>
    <cfRule type="containsErrors" priority="23" dxfId="330">
      <formula>ISERROR(W12)</formula>
    </cfRule>
  </conditionalFormatting>
  <conditionalFormatting sqref="W18:W20">
    <cfRule type="cellIs" priority="20" dxfId="330" operator="equal">
      <formula>0</formula>
    </cfRule>
    <cfRule type="containsErrors" priority="21" dxfId="330">
      <formula>ISERROR(W18)</formula>
    </cfRule>
  </conditionalFormatting>
  <conditionalFormatting sqref="W21:W23">
    <cfRule type="cellIs" priority="18" dxfId="330" operator="equal">
      <formula>0</formula>
    </cfRule>
    <cfRule type="containsErrors" priority="19" dxfId="330">
      <formula>ISERROR(W21)</formula>
    </cfRule>
  </conditionalFormatting>
  <conditionalFormatting sqref="B12:L13 N12:O13 Q12:V13">
    <cfRule type="cellIs" priority="16" dxfId="330" operator="equal">
      <formula>0</formula>
    </cfRule>
  </conditionalFormatting>
  <conditionalFormatting sqref="B12:L13 N12:O13 Q12:V13">
    <cfRule type="containsErrors" priority="17" dxfId="330">
      <formula>ISERROR(B12)</formula>
    </cfRule>
  </conditionalFormatting>
  <conditionalFormatting sqref="A12:A13">
    <cfRule type="containsErrors" priority="14" dxfId="330">
      <formula>ISERROR(A12)</formula>
    </cfRule>
  </conditionalFormatting>
  <conditionalFormatting sqref="A12:A13">
    <cfRule type="cellIs" priority="15" dxfId="331" operator="equal" stopIfTrue="1">
      <formula>0</formula>
    </cfRule>
  </conditionalFormatting>
  <conditionalFormatting sqref="M12:M13">
    <cfRule type="cellIs" priority="12" dxfId="330" operator="equal">
      <formula>0</formula>
    </cfRule>
  </conditionalFormatting>
  <conditionalFormatting sqref="M12:M13">
    <cfRule type="containsErrors" priority="13" dxfId="330">
      <formula>ISERROR(M12)</formula>
    </cfRule>
  </conditionalFormatting>
  <conditionalFormatting sqref="P12:P13">
    <cfRule type="cellIs" priority="10" dxfId="330" operator="equal">
      <formula>0</formula>
    </cfRule>
  </conditionalFormatting>
  <conditionalFormatting sqref="P12:P13">
    <cfRule type="containsErrors" priority="11" dxfId="330">
      <formula>ISERROR(P12)</formula>
    </cfRule>
  </conditionalFormatting>
  <conditionalFormatting sqref="A4">
    <cfRule type="cellIs" priority="1" dxfId="330" operator="equal">
      <formula>0</formula>
    </cfRule>
  </conditionalFormatting>
  <conditionalFormatting sqref="C10:V11">
    <cfRule type="cellIs" priority="8" dxfId="330" operator="equal">
      <formula>0</formula>
    </cfRule>
  </conditionalFormatting>
  <conditionalFormatting sqref="A10:A11 C10:V11">
    <cfRule type="containsErrors" priority="9" dxfId="330">
      <formula>ISERROR(A10)</formula>
    </cfRule>
  </conditionalFormatting>
  <conditionalFormatting sqref="A10:A11">
    <cfRule type="cellIs" priority="7" dxfId="331" operator="equal" stopIfTrue="1">
      <formula>0</formula>
    </cfRule>
  </conditionalFormatting>
  <conditionalFormatting sqref="A9">
    <cfRule type="cellIs" priority="5" dxfId="330" operator="equal">
      <formula>0</formula>
    </cfRule>
  </conditionalFormatting>
  <conditionalFormatting sqref="A9">
    <cfRule type="containsErrors" priority="6" dxfId="330">
      <formula>ISERROR(A9)</formula>
    </cfRule>
  </conditionalFormatting>
  <conditionalFormatting sqref="W10:W11">
    <cfRule type="cellIs" priority="3" dxfId="330" operator="equal">
      <formula>0</formula>
    </cfRule>
    <cfRule type="containsErrors" priority="4" dxfId="330">
      <formula>ISERROR(W10)</formula>
    </cfRule>
  </conditionalFormatting>
  <conditionalFormatting sqref="A4">
    <cfRule type="containsErrors" priority="2" dxfId="330">
      <formula>ISERROR(A4)</formula>
    </cfRule>
  </conditionalFormatting>
  <printOptions/>
  <pageMargins left="0.25" right="0.25" top="0.75" bottom="0.75" header="0.3" footer="0.3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80" zoomScaleNormal="77" zoomScaleSheetLayoutView="80" zoomScalePageLayoutView="0" workbookViewId="0" topLeftCell="A12">
      <selection activeCell="X17" sqref="X17"/>
    </sheetView>
  </sheetViews>
  <sheetFormatPr defaultColWidth="9.140625" defaultRowHeight="15"/>
  <cols>
    <col min="1" max="1" width="4.57421875" style="0" customWidth="1"/>
    <col min="2" max="2" width="0" style="0" hidden="1" customWidth="1"/>
    <col min="3" max="3" width="18.8515625" style="0" customWidth="1"/>
    <col min="4" max="4" width="0" style="0" hidden="1" customWidth="1"/>
    <col min="5" max="5" width="5.421875" style="0" customWidth="1"/>
    <col min="6" max="6" width="25.28125" style="0" customWidth="1"/>
    <col min="7" max="8" width="0" style="0" hidden="1" customWidth="1"/>
    <col min="9" max="9" width="12.421875" style="0" customWidth="1"/>
    <col min="10" max="10" width="6.00390625" style="0" customWidth="1"/>
    <col min="11" max="11" width="7.57421875" style="0" customWidth="1"/>
    <col min="12" max="12" width="4.421875" style="0" customWidth="1"/>
    <col min="13" max="13" width="6.28125" style="0" customWidth="1"/>
    <col min="14" max="14" width="7.7109375" style="0" customWidth="1"/>
    <col min="15" max="15" width="5.28125" style="0" customWidth="1"/>
    <col min="16" max="16" width="6.7109375" style="0" customWidth="1"/>
    <col min="17" max="17" width="7.57421875" style="0" customWidth="1"/>
    <col min="18" max="19" width="5.28125" style="0" customWidth="1"/>
    <col min="20" max="20" width="6.7109375" style="0" customWidth="1"/>
    <col min="21" max="21" width="7.140625" style="0" customWidth="1"/>
    <col min="22" max="23" width="0" style="0" hidden="1" customWidth="1"/>
    <col min="24" max="16384" width="8.7109375" style="0" customWidth="1"/>
  </cols>
  <sheetData>
    <row r="1" spans="1:23" s="2" customFormat="1" ht="21" customHeight="1">
      <c r="A1" s="1" t="str">
        <f>'[1]Мастер лист'!A1:I1</f>
        <v>«Летний Кубок КСК «Ромашково» по выездке» 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24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3.25" customHeight="1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18.75" customHeight="1">
      <c r="A4" s="51" t="s">
        <v>37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2" s="2" customFormat="1" ht="15.75" customHeight="1">
      <c r="A5" s="4" t="str">
        <f>'[1]Мастер лист'!A4</f>
        <v>КСК «Ромашково», Московская область</v>
      </c>
      <c r="B5" s="4"/>
      <c r="C5" s="5"/>
      <c r="D5" s="5"/>
      <c r="E5" s="5"/>
      <c r="F5" s="5"/>
      <c r="G5" s="5"/>
      <c r="H5" s="5"/>
      <c r="Q5" s="6" t="s">
        <v>1</v>
      </c>
      <c r="R5" s="6"/>
      <c r="S5" s="6"/>
      <c r="T5" s="6"/>
      <c r="U5" s="7"/>
      <c r="V5" s="8"/>
    </row>
    <row r="6" spans="1:24" s="2" customFormat="1" ht="15.75" customHeight="1">
      <c r="A6" s="9" t="s">
        <v>2</v>
      </c>
      <c r="B6" s="9" t="s">
        <v>3</v>
      </c>
      <c r="C6" s="10" t="s">
        <v>4</v>
      </c>
      <c r="D6" s="11" t="s">
        <v>5</v>
      </c>
      <c r="E6" s="9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2" t="s">
        <v>11</v>
      </c>
      <c r="K6" s="13"/>
      <c r="L6" s="13"/>
      <c r="M6" s="13"/>
      <c r="N6" s="13"/>
      <c r="O6" s="13"/>
      <c r="P6" s="13"/>
      <c r="Q6" s="13"/>
      <c r="R6" s="14"/>
      <c r="S6" s="15" t="s">
        <v>12</v>
      </c>
      <c r="T6" s="16" t="s">
        <v>13</v>
      </c>
      <c r="U6" s="17" t="s">
        <v>14</v>
      </c>
      <c r="V6" s="18" t="s">
        <v>15</v>
      </c>
      <c r="W6" s="19" t="s">
        <v>16</v>
      </c>
      <c r="X6" s="20"/>
    </row>
    <row r="7" spans="1:24" s="2" customFormat="1" ht="18" customHeight="1">
      <c r="A7" s="21"/>
      <c r="B7" s="21"/>
      <c r="C7" s="10"/>
      <c r="D7" s="22"/>
      <c r="E7" s="21"/>
      <c r="F7" s="10"/>
      <c r="G7" s="10"/>
      <c r="H7" s="10"/>
      <c r="I7" s="10"/>
      <c r="J7" s="23" t="s">
        <v>17</v>
      </c>
      <c r="K7" s="24"/>
      <c r="L7" s="25"/>
      <c r="M7" s="26" t="s">
        <v>18</v>
      </c>
      <c r="N7" s="26"/>
      <c r="O7" s="26"/>
      <c r="P7" s="26" t="s">
        <v>19</v>
      </c>
      <c r="Q7" s="26"/>
      <c r="R7" s="26"/>
      <c r="S7" s="27"/>
      <c r="T7" s="28"/>
      <c r="U7" s="17"/>
      <c r="V7" s="18"/>
      <c r="W7" s="29"/>
      <c r="X7" s="30"/>
    </row>
    <row r="8" spans="1:24" s="2" customFormat="1" ht="24.75" customHeight="1">
      <c r="A8" s="31"/>
      <c r="B8" s="31"/>
      <c r="C8" s="10"/>
      <c r="D8" s="32"/>
      <c r="E8" s="31"/>
      <c r="F8" s="10"/>
      <c r="G8" s="10"/>
      <c r="H8" s="10"/>
      <c r="I8" s="10"/>
      <c r="J8" s="33" t="s">
        <v>20</v>
      </c>
      <c r="K8" s="33" t="s">
        <v>21</v>
      </c>
      <c r="L8" s="34" t="s">
        <v>22</v>
      </c>
      <c r="M8" s="33" t="s">
        <v>20</v>
      </c>
      <c r="N8" s="33" t="s">
        <v>21</v>
      </c>
      <c r="O8" s="34" t="s">
        <v>22</v>
      </c>
      <c r="P8" s="33" t="s">
        <v>20</v>
      </c>
      <c r="Q8" s="33" t="s">
        <v>21</v>
      </c>
      <c r="R8" s="34" t="s">
        <v>22</v>
      </c>
      <c r="S8" s="35"/>
      <c r="T8" s="36"/>
      <c r="U8" s="17"/>
      <c r="V8" s="18"/>
      <c r="W8" s="37"/>
      <c r="X8" s="38"/>
    </row>
    <row r="9" spans="1:23" ht="21" customHeight="1">
      <c r="A9" s="51" t="s">
        <v>36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36.75" customHeight="1">
      <c r="A10" s="39">
        <f>RANK(T10,T$10:T$13,0)</f>
        <v>1</v>
      </c>
      <c r="B10" s="40">
        <v>15</v>
      </c>
      <c r="C10" s="41" t="str">
        <f>VLOOKUP($B10,'[1]Мастер лист'!$A:$V,COLUMNS('[1]Мастер лист'!$A:C),FALSE)</f>
        <v>ИГНАТЬЕВА  Любовь, 2006</v>
      </c>
      <c r="D10" s="75" t="str">
        <f>VLOOKUP($B10,'[1]Мастер лист'!$A:$V,COLUMNS('[1]Мастер лист'!$A:D),FALSE)</f>
        <v>039006</v>
      </c>
      <c r="E10" s="76">
        <f>VLOOKUP($B10,'[1]Мастер лист'!$A:$V,COLUMNS('[1]Мастер лист'!$A:E),FALSE)</f>
        <v>1</v>
      </c>
      <c r="F10" s="74" t="str">
        <f>VLOOKUP($B10,'[1]Мастер лист'!$A:$V,COLUMNS('[1]Мастер лист'!$A:F),FALSE)</f>
        <v>ВИВАЛЬДО -09 мер, вор, фрнц сель, Хеппи Вергоинан, Франция</v>
      </c>
      <c r="G10" s="72" t="str">
        <f>VLOOKUP($B10,'[1]Мастер лист'!$A:$V,COLUMNS('[1]Мастер лист'!$A:G),FALSE)</f>
        <v>011906</v>
      </c>
      <c r="H10" s="73" t="str">
        <f>VLOOKUP($B10,'[1]Мастер лист'!$A:$V,COLUMNS('[1]Мастер лист'!$A:H),FALSE)</f>
        <v>Игнатьева М.</v>
      </c>
      <c r="I10" s="73" t="str">
        <f>VLOOKUP($B10,'[1]Мастер лист'!$A:$V,COLUMNS('[1]Мастер лист'!$A:I),FALSE)</f>
        <v>ч.в. Москва</v>
      </c>
      <c r="J10" s="45">
        <v>205.5</v>
      </c>
      <c r="K10" s="46">
        <f>J10/3</f>
        <v>68.5</v>
      </c>
      <c r="L10" s="39">
        <f>RANK(K10,K$10:K$13,0)</f>
        <v>1</v>
      </c>
      <c r="M10" s="45">
        <v>207.5</v>
      </c>
      <c r="N10" s="46">
        <f>M10/3</f>
        <v>69.16666666666667</v>
      </c>
      <c r="O10" s="39">
        <f>RANK(N10,N$10:N$13,0)</f>
        <v>1</v>
      </c>
      <c r="P10" s="45">
        <v>199.5</v>
      </c>
      <c r="Q10" s="46">
        <f>P10/3</f>
        <v>66.5</v>
      </c>
      <c r="R10" s="39">
        <f>RANK(Q10,Q$10:Q$13,0)</f>
        <v>1</v>
      </c>
      <c r="S10" s="47"/>
      <c r="T10" s="48">
        <f>SUM(J10+M10+P10)</f>
        <v>612.5</v>
      </c>
      <c r="U10" s="46">
        <f>T10/3/3</f>
        <v>68.05555555555556</v>
      </c>
      <c r="V10" s="44" t="s">
        <v>29</v>
      </c>
      <c r="W10" s="53" t="e">
        <f>IF(#REF!=0,"1ю",IF(#REF!&lt;=4,"2ю",""))</f>
        <v>#REF!</v>
      </c>
    </row>
    <row r="11" spans="1:23" ht="40.5" customHeight="1">
      <c r="A11" s="39">
        <f>RANK(T11,T$10:T$13,0)</f>
        <v>2</v>
      </c>
      <c r="B11" s="40">
        <v>27</v>
      </c>
      <c r="C11" s="41" t="str">
        <f>VLOOKUP($B11,'[1]Мастер лист'!$A:$V,COLUMNS('[1]Мастер лист'!$A:C),FALSE)</f>
        <v>МАКСИМОВА  Варвара, 2005</v>
      </c>
      <c r="D11" s="75" t="str">
        <f>VLOOKUP($B11,'[1]Мастер лист'!$A:$V,COLUMNS('[1]Мастер лист'!$A:D),FALSE)</f>
        <v>024505</v>
      </c>
      <c r="E11" s="76" t="str">
        <f>VLOOKUP($B11,'[1]Мастер лист'!$A:$V,COLUMNS('[1]Мастер лист'!$A:E),FALSE)</f>
        <v>КМС</v>
      </c>
      <c r="F11" s="74" t="str">
        <f>VLOOKUP($B11,'[1]Мастер лист'!$A:$V,COLUMNS('[1]Мастер лист'!$A:F),FALSE)</f>
        <v>БЕЛЬВЕДЕР-12, мер, рыж, ганновер, Балетмейстер, Германия</v>
      </c>
      <c r="G11" s="72" t="str">
        <f>VLOOKUP($B11,'[1]Мастер лист'!$A:$V,COLUMNS('[1]Мастер лист'!$A:G),FALSE)</f>
        <v>021724</v>
      </c>
      <c r="H11" s="73" t="str">
        <f>VLOOKUP($B11,'[1]Мастер лист'!$A:$V,COLUMNS('[1]Мастер лист'!$A:H),FALSE)</f>
        <v>Максимова Е.</v>
      </c>
      <c r="I11" s="44" t="str">
        <f>VLOOKUP($B11,'[1]Мастер лист'!$A:$V,COLUMNS('[1]Мастер лист'!$A:I),FALSE)</f>
        <v>СШОР им. Тихонова г. Смоленск</v>
      </c>
      <c r="J11" s="49">
        <v>201.5</v>
      </c>
      <c r="K11" s="46">
        <f>J11/3</f>
        <v>67.16666666666667</v>
      </c>
      <c r="L11" s="39">
        <f>RANK(K11,K$10:K$13,0)</f>
        <v>2</v>
      </c>
      <c r="M11" s="49">
        <v>198</v>
      </c>
      <c r="N11" s="46">
        <f>M11/3</f>
        <v>66</v>
      </c>
      <c r="O11" s="39">
        <f>RANK(N11,N$10:N$13,0)</f>
        <v>2</v>
      </c>
      <c r="P11" s="49">
        <v>197.5</v>
      </c>
      <c r="Q11" s="46">
        <f>P11/3</f>
        <v>65.83333333333333</v>
      </c>
      <c r="R11" s="39">
        <f>RANK(Q11,Q$10:Q$13,0)</f>
        <v>2</v>
      </c>
      <c r="S11" s="47"/>
      <c r="T11" s="48">
        <f>SUM(J11+M11+P11)</f>
        <v>597</v>
      </c>
      <c r="U11" s="46">
        <f>T11/3/3</f>
        <v>66.33333333333333</v>
      </c>
      <c r="V11" s="44" t="s">
        <v>29</v>
      </c>
      <c r="W11" s="53" t="e">
        <f>IF(#REF!=0,"1ю",IF(#REF!&lt;=4,"2ю",""))</f>
        <v>#REF!</v>
      </c>
    </row>
    <row r="12" spans="1:23" ht="34.5" customHeight="1">
      <c r="A12" s="39">
        <f>RANK(T12,T$10:T$13,0)</f>
        <v>3</v>
      </c>
      <c r="B12" s="52">
        <v>39</v>
      </c>
      <c r="C12" s="41" t="str">
        <f>VLOOKUP($B12,'[1]Мастер лист'!$A:$V,COLUMNS('[1]Мастер лист'!$A:C),FALSE)</f>
        <v>КОСАРЕВА  Елизавета, 2002</v>
      </c>
      <c r="D12" s="75">
        <f>VLOOKUP($B12,'[1]Мастер лист'!$A:$V,COLUMNS('[1]Мастер лист'!$A:D),FALSE)</f>
        <v>0</v>
      </c>
      <c r="E12" s="76" t="str">
        <f>VLOOKUP($B12,'[1]Мастер лист'!$A:$V,COLUMNS('[1]Мастер лист'!$A:E),FALSE)</f>
        <v>б.р</v>
      </c>
      <c r="F12" s="74" t="str">
        <f>VLOOKUP($B12,'[1]Мастер лист'!$A:$V,COLUMNS('[1]Мастер лист'!$A:F),FALSE)</f>
        <v>АРТИСТ- 98, мер, гн. латв., Апломб, голшт., Беларусь</v>
      </c>
      <c r="G12" s="72" t="str">
        <f>VLOOKUP($B12,'[1]Мастер лист'!$A:$V,COLUMNS('[1]Мастер лист'!$A:G),FALSE)</f>
        <v>007105</v>
      </c>
      <c r="H12" s="73" t="str">
        <f>VLOOKUP($B12,'[1]Мастер лист'!$A:$V,COLUMNS('[1]Мастер лист'!$A:H),FALSE)</f>
        <v>Димитров Д.</v>
      </c>
      <c r="I12" s="73" t="str">
        <f>VLOOKUP($B12,'[1]Мастер лист'!$A:$V,COLUMNS('[1]Мастер лист'!$A:I),FALSE)</f>
        <v>ч.в. МО</v>
      </c>
      <c r="J12" s="49">
        <v>183.5</v>
      </c>
      <c r="K12" s="46">
        <f>J12/3</f>
        <v>61.166666666666664</v>
      </c>
      <c r="L12" s="39">
        <f>RANK(K12,K$10:K$13,0)</f>
        <v>3</v>
      </c>
      <c r="M12" s="49">
        <v>186.5</v>
      </c>
      <c r="N12" s="46">
        <f>M12/3</f>
        <v>62.166666666666664</v>
      </c>
      <c r="O12" s="39">
        <f>RANK(N12,N$10:N$13,0)</f>
        <v>3</v>
      </c>
      <c r="P12" s="49">
        <v>194.5</v>
      </c>
      <c r="Q12" s="46">
        <f>P12/3</f>
        <v>64.83333333333333</v>
      </c>
      <c r="R12" s="39">
        <f>RANK(Q12,Q$10:Q$13,0)</f>
        <v>3</v>
      </c>
      <c r="S12" s="50"/>
      <c r="T12" s="48">
        <f>SUM(J12+M12+P12)</f>
        <v>564.5</v>
      </c>
      <c r="U12" s="46">
        <f>T12/3/3</f>
        <v>62.72222222222222</v>
      </c>
      <c r="V12" s="44" t="s">
        <v>33</v>
      </c>
      <c r="W12" s="53" t="e">
        <f>IF(#REF!=0,"1ю",IF(#REF!&lt;=4,"2ю",""))</f>
        <v>#REF!</v>
      </c>
    </row>
    <row r="13" spans="1:23" ht="46.5" customHeight="1">
      <c r="A13" s="39">
        <f>RANK(T13,T$10:T$13,0)</f>
        <v>4</v>
      </c>
      <c r="B13" s="40">
        <v>53</v>
      </c>
      <c r="C13" s="41" t="str">
        <f>VLOOKUP($B13,'[1]Мастер лист'!$A:$V,COLUMNS('[1]Мастер лист'!$A:C),FALSE)</f>
        <v>АНТИПЕНКО  Юлия, 2003</v>
      </c>
      <c r="D13" s="75" t="str">
        <f>VLOOKUP($B13,'[1]Мастер лист'!$A:$V,COLUMNS('[1]Мастер лист'!$A:D),FALSE)</f>
        <v>074003</v>
      </c>
      <c r="E13" s="76" t="str">
        <f>VLOOKUP($B13,'[1]Мастер лист'!$A:$V,COLUMNS('[1]Мастер лист'!$A:E),FALSE)</f>
        <v>б.р</v>
      </c>
      <c r="F13" s="74" t="str">
        <f>VLOOKUP($B13,'[1]Мастер лист'!$A:$V,COLUMNS('[1]Мастер лист'!$A:F),FALSE)</f>
        <v>НАПЕВ II-04, мерин, вор. рус.верх., Нахимовец, Племферма санатория "Русское поле"</v>
      </c>
      <c r="G13" s="72" t="str">
        <f>VLOOKUP($B13,'[1]Мастер лист'!$A:$V,COLUMNS('[1]Мастер лист'!$A:G),FALSE)</f>
        <v>012619</v>
      </c>
      <c r="H13" s="73" t="str">
        <f>VLOOKUP($B13,'[1]Мастер лист'!$A:$V,COLUMNS('[1]Мастер лист'!$A:H),FALSE)</f>
        <v>Афанасьева Н.А.</v>
      </c>
      <c r="I13" s="73" t="str">
        <f>VLOOKUP($B13,'[1]Мастер лист'!$A:$V,COLUMNS('[1]Мастер лист'!$A:I),FALSE)</f>
        <v>ч.в. МО</v>
      </c>
      <c r="J13" s="49">
        <v>182</v>
      </c>
      <c r="K13" s="46">
        <f>J13/3</f>
        <v>60.666666666666664</v>
      </c>
      <c r="L13" s="39">
        <f>RANK(K13,K$10:K$13,0)</f>
        <v>4</v>
      </c>
      <c r="M13" s="49">
        <v>185.5</v>
      </c>
      <c r="N13" s="46">
        <f>M13/3</f>
        <v>61.833333333333336</v>
      </c>
      <c r="O13" s="39">
        <f>RANK(N13,N$10:N$13,0)</f>
        <v>4</v>
      </c>
      <c r="P13" s="49">
        <v>183</v>
      </c>
      <c r="Q13" s="46">
        <f>P13/3</f>
        <v>61</v>
      </c>
      <c r="R13" s="39">
        <f>RANK(Q13,Q$10:Q$13,0)</f>
        <v>4</v>
      </c>
      <c r="S13" s="50"/>
      <c r="T13" s="48">
        <f>SUM(J13+M13+P13)</f>
        <v>550.5</v>
      </c>
      <c r="U13" s="46">
        <f>T13/3/3</f>
        <v>61.166666666666664</v>
      </c>
      <c r="V13" s="44" t="s">
        <v>33</v>
      </c>
      <c r="W13" s="53" t="e">
        <f>IF(#REF!=0,"1ю",IF(#REF!&lt;=4,"2ю",""))</f>
        <v>#REF!</v>
      </c>
    </row>
    <row r="14" spans="1:23" ht="18" customHeight="1">
      <c r="A14" s="3" t="s">
        <v>32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45">
      <c r="A15" s="39">
        <f>RANK(T15,T$15:T$18,0)</f>
        <v>1</v>
      </c>
      <c r="B15" s="52">
        <v>34</v>
      </c>
      <c r="C15" s="41" t="str">
        <f>VLOOKUP($B15,'[1]Мастер лист'!$A:$V,COLUMNS('[1]Мастер лист'!$A:C),FALSE)</f>
        <v>ПОЗДЕЕВА  Ульяна, 2001</v>
      </c>
      <c r="D15" s="72" t="str">
        <f>VLOOKUP($B15,'[1]Мастер лист'!$A:$V,COLUMNS('[1]Мастер лист'!$A:D),FALSE)</f>
        <v>050101</v>
      </c>
      <c r="E15" s="73" t="str">
        <f>VLOOKUP($B15,'[1]Мастер лист'!$A:$V,COLUMNS('[1]Мастер лист'!$A:E),FALSE)</f>
        <v>КМС</v>
      </c>
      <c r="F15" s="41" t="str">
        <f>VLOOKUP($B15,'[1]Мастер лист'!$A:$V,COLUMNS('[1]Мастер лист'!$A:F),FALSE)</f>
        <v>ОРИГИНАЛ-13,  жеребец, т.-гн. трак., Готланд, Орловская обл</v>
      </c>
      <c r="G15" s="75" t="str">
        <f>VLOOKUP($B15,'[1]Мастер лист'!$A:$V,COLUMNS('[1]Мастер лист'!$A:G),FALSE)</f>
        <v>017145</v>
      </c>
      <c r="H15" s="76" t="str">
        <f>VLOOKUP($B15,'[1]Мастер лист'!$A:$V,COLUMNS('[1]Мастер лист'!$A:H),FALSE)</f>
        <v>Шморгун А.Ю.</v>
      </c>
      <c r="I15" s="76" t="str">
        <f>VLOOKUP($B15,'[1]Мастер лист'!$A:$V,COLUMNS('[1]Мастер лист'!$A:I),FALSE)</f>
        <v>ОБУ ЦСП "Рифей" Челябинская обл</v>
      </c>
      <c r="J15" s="54">
        <v>206</v>
      </c>
      <c r="K15" s="46">
        <f>J15/3</f>
        <v>68.66666666666667</v>
      </c>
      <c r="L15" s="39">
        <f>RANK(K15,K$15:K$18,0)</f>
        <v>1</v>
      </c>
      <c r="M15" s="39">
        <v>207.5</v>
      </c>
      <c r="N15" s="46">
        <f>M15/3</f>
        <v>69.16666666666667</v>
      </c>
      <c r="O15" s="39">
        <f>RANK(N15,N$15:N$18,0)</f>
        <v>1</v>
      </c>
      <c r="P15" s="39">
        <v>206</v>
      </c>
      <c r="Q15" s="46">
        <f>P15/3</f>
        <v>68.66666666666667</v>
      </c>
      <c r="R15" s="39">
        <f>RANK(Q15,Q$15:Q$18,0)</f>
        <v>1</v>
      </c>
      <c r="S15" s="50"/>
      <c r="T15" s="48">
        <f>SUM(J15+M15+P15)</f>
        <v>619.5</v>
      </c>
      <c r="U15" s="46">
        <f>T15/3/3</f>
        <v>68.83333333333333</v>
      </c>
      <c r="V15" s="44" t="s">
        <v>29</v>
      </c>
      <c r="W15" s="53" t="e">
        <f>IF(#REF!=0,"1ю",IF(#REF!&lt;=4,"2ю",""))</f>
        <v>#REF!</v>
      </c>
    </row>
    <row r="16" spans="1:23" ht="33.75">
      <c r="A16" s="39">
        <f>RANK(T16,T$15:T$18,0)</f>
        <v>2</v>
      </c>
      <c r="B16" s="52">
        <v>14</v>
      </c>
      <c r="C16" s="41" t="str">
        <f>VLOOKUP($B16,'[1]Мастер лист'!$A:$V,COLUMNS('[1]Мастер лист'!$A:C),FALSE)</f>
        <v>ЯН Екатерина, 1988</v>
      </c>
      <c r="D16" s="72" t="str">
        <f>VLOOKUP($B16,'[1]Мастер лист'!$A:$V,COLUMNS('[1]Мастер лист'!$A:D),FALSE)</f>
        <v>031388</v>
      </c>
      <c r="E16" s="73" t="str">
        <f>VLOOKUP($B16,'[1]Мастер лист'!$A:$V,COLUMNS('[1]Мастер лист'!$A:E),FALSE)</f>
        <v>б.р</v>
      </c>
      <c r="F16" s="41" t="str">
        <f>VLOOKUP($B16,'[1]Мастер лист'!$A:$V,COLUMNS('[1]Мастер лист'!$A:F),FALSE)</f>
        <v>БУЦЕФАЛ - 08,  вор, жер, фриз, Титце 428, Нидерланды</v>
      </c>
      <c r="G16" s="75" t="str">
        <f>VLOOKUP($B16,'[1]Мастер лист'!$A:$V,COLUMNS('[1]Мастер лист'!$A:G),FALSE)</f>
        <v>014154</v>
      </c>
      <c r="H16" s="76" t="str">
        <f>VLOOKUP($B16,'[1]Мастер лист'!$A:$V,COLUMNS('[1]Мастер лист'!$A:H),FALSE)</f>
        <v>Смирнова Е.А.</v>
      </c>
      <c r="I16" s="76" t="str">
        <f>VLOOKUP($B16,'[1]Мастер лист'!$A:$V,COLUMNS('[1]Мастер лист'!$A:I),FALSE)</f>
        <v>КК Лос Эстаблос, МО</v>
      </c>
      <c r="J16" s="54">
        <v>204.5</v>
      </c>
      <c r="K16" s="46">
        <f>J16/3</f>
        <v>68.16666666666667</v>
      </c>
      <c r="L16" s="39">
        <f>RANK(K16,K$15:K$18,0)</f>
        <v>2</v>
      </c>
      <c r="M16" s="39">
        <v>205</v>
      </c>
      <c r="N16" s="46">
        <f>M16/3</f>
        <v>68.33333333333333</v>
      </c>
      <c r="O16" s="39">
        <f>RANK(N16,N$15:N$18,0)</f>
        <v>3</v>
      </c>
      <c r="P16" s="39">
        <v>197</v>
      </c>
      <c r="Q16" s="46">
        <f>P16/3</f>
        <v>65.66666666666667</v>
      </c>
      <c r="R16" s="39">
        <f>RANK(Q16,Q$15:Q$18,0)</f>
        <v>2</v>
      </c>
      <c r="S16" s="50"/>
      <c r="T16" s="48">
        <f>SUM(J16+M16+P16)</f>
        <v>606.5</v>
      </c>
      <c r="U16" s="46">
        <f>T16/3/3</f>
        <v>67.38888888888889</v>
      </c>
      <c r="V16" s="44" t="s">
        <v>29</v>
      </c>
      <c r="W16" s="53" t="e">
        <f>IF(#REF!=0,"1ю",IF(#REF!&lt;=4,"2ю",""))</f>
        <v>#REF!</v>
      </c>
    </row>
    <row r="17" spans="1:23" ht="33.75">
      <c r="A17" s="39">
        <f>RANK(T17,T$15:T$18,0)</f>
        <v>3</v>
      </c>
      <c r="B17" s="52">
        <v>38</v>
      </c>
      <c r="C17" s="41" t="str">
        <f>VLOOKUP($B17,'[1]Мастер лист'!$A:$V,COLUMNS('[1]Мастер лист'!$A:C),FALSE)</f>
        <v>ЗАБАБУРКИНА  Надежда, 1993</v>
      </c>
      <c r="D17" s="72" t="str">
        <f>VLOOKUP($B17,'[1]Мастер лист'!$A:$V,COLUMNS('[1]Мастер лист'!$A:D),FALSE)</f>
        <v>021393</v>
      </c>
      <c r="E17" s="73">
        <f>VLOOKUP($B17,'[1]Мастер лист'!$A:$V,COLUMNS('[1]Мастер лист'!$A:E),FALSE)</f>
        <v>2</v>
      </c>
      <c r="F17" s="41" t="str">
        <f>VLOOKUP($B17,'[1]Мастер лист'!$A:$V,COLUMNS('[1]Мастер лист'!$A:F),FALSE)</f>
        <v>ТЕДДИ- 05,мерин, кар. чеш.тепл., Топаз 14, Чехия</v>
      </c>
      <c r="G17" s="75" t="str">
        <f>VLOOKUP($B17,'[1]Мастер лист'!$A:$V,COLUMNS('[1]Мастер лист'!$A:G),FALSE)</f>
        <v>015667</v>
      </c>
      <c r="H17" s="76" t="str">
        <f>VLOOKUP($B17,'[1]Мастер лист'!$A:$V,COLUMNS('[1]Мастер лист'!$A:H),FALSE)</f>
        <v>Забабуркина Н.Д.</v>
      </c>
      <c r="I17" s="76" t="str">
        <f>VLOOKUP($B17,'[1]Мастер лист'!$A:$V,COLUMNS('[1]Мастер лист'!$A:I),FALSE)</f>
        <v>ч.в. МО</v>
      </c>
      <c r="J17" s="54">
        <v>197.5</v>
      </c>
      <c r="K17" s="46">
        <f>J17/3</f>
        <v>65.83333333333333</v>
      </c>
      <c r="L17" s="39">
        <f>RANK(K17,K$15:K$18,0)</f>
        <v>3</v>
      </c>
      <c r="M17" s="39">
        <v>206.5</v>
      </c>
      <c r="N17" s="46">
        <f>M17/3</f>
        <v>68.83333333333333</v>
      </c>
      <c r="O17" s="39">
        <f>RANK(N17,N$15:N$18,0)</f>
        <v>2</v>
      </c>
      <c r="P17" s="39">
        <v>195</v>
      </c>
      <c r="Q17" s="46">
        <f>P17/3</f>
        <v>65</v>
      </c>
      <c r="R17" s="39">
        <f>RANK(Q17,Q$15:Q$18,0)</f>
        <v>3</v>
      </c>
      <c r="S17" s="50"/>
      <c r="T17" s="48">
        <f>SUM(J17+M17+P17)</f>
        <v>599</v>
      </c>
      <c r="U17" s="46">
        <f>T17/3/3</f>
        <v>66.55555555555556</v>
      </c>
      <c r="V17" s="44" t="s">
        <v>29</v>
      </c>
      <c r="W17" s="53" t="e">
        <f>IF(#REF!=0,"1ю",IF(#REF!&lt;=4,"2ю",""))</f>
        <v>#REF!</v>
      </c>
    </row>
    <row r="18" spans="1:23" ht="33.75">
      <c r="A18" s="39">
        <f>RANK(T18,T$15:T$18,0)</f>
        <v>4</v>
      </c>
      <c r="B18" s="52">
        <v>35</v>
      </c>
      <c r="C18" s="41" t="str">
        <f>VLOOKUP($B18,'[1]Мастер лист'!$A:$V,COLUMNS('[1]Мастер лист'!$A:C),FALSE)</f>
        <v>СТОЛЯРОВА Мария, 1980</v>
      </c>
      <c r="D18" s="72" t="str">
        <f>VLOOKUP($B18,'[1]Мастер лист'!$A:$V,COLUMNS('[1]Мастер лист'!$A:D),FALSE)</f>
        <v>015180</v>
      </c>
      <c r="E18" s="73" t="str">
        <f>VLOOKUP($B18,'[1]Мастер лист'!$A:$V,COLUMNS('[1]Мастер лист'!$A:E),FALSE)</f>
        <v>б.р</v>
      </c>
      <c r="F18" s="41" t="str">
        <f>VLOOKUP($B18,'[1]Мастер лист'!$A:$V,COLUMNS('[1]Мастер лист'!$A:F),FALSE)</f>
        <v>МАЧУ- ПИКЧУ-11 мерин, вор. полукр., Максимус, КФХ Веселина И.Г.</v>
      </c>
      <c r="G18" s="75" t="str">
        <f>VLOOKUP($B18,'[1]Мастер лист'!$A:$V,COLUMNS('[1]Мастер лист'!$A:G),FALSE)</f>
        <v>016795</v>
      </c>
      <c r="H18" s="76" t="str">
        <f>VLOOKUP($B18,'[1]Мастер лист'!$A:$V,COLUMNS('[1]Мастер лист'!$A:H),FALSE)</f>
        <v>Столярова М.Л.</v>
      </c>
      <c r="I18" s="76" t="str">
        <f>VLOOKUP($B18,'[1]Мастер лист'!$A:$V,COLUMNS('[1]Мастер лист'!$A:I),FALSE)</f>
        <v>ч.в. МО</v>
      </c>
      <c r="J18" s="54">
        <v>191</v>
      </c>
      <c r="K18" s="46">
        <f>J18/3</f>
        <v>63.666666666666664</v>
      </c>
      <c r="L18" s="39">
        <f>RANK(K18,K$15:K$18,0)</f>
        <v>4</v>
      </c>
      <c r="M18" s="39">
        <v>196</v>
      </c>
      <c r="N18" s="46">
        <f>M18/3</f>
        <v>65.33333333333333</v>
      </c>
      <c r="O18" s="39">
        <f>RANK(N18,N$15:N$18,0)</f>
        <v>4</v>
      </c>
      <c r="P18" s="39">
        <v>187</v>
      </c>
      <c r="Q18" s="46">
        <f>P18/3</f>
        <v>62.333333333333336</v>
      </c>
      <c r="R18" s="39">
        <f>RANK(Q18,Q$15:Q$18,0)</f>
        <v>4</v>
      </c>
      <c r="S18" s="50"/>
      <c r="T18" s="48">
        <f>SUM(J18+M18+P18)</f>
        <v>574</v>
      </c>
      <c r="U18" s="46">
        <f>T18/3/3</f>
        <v>63.77777777777778</v>
      </c>
      <c r="V18" s="44" t="s">
        <v>30</v>
      </c>
      <c r="W18" s="53" t="e">
        <f>IF(#REF!=0,"1ю",IF(#REF!&lt;=4,"2ю",""))</f>
        <v>#REF!</v>
      </c>
    </row>
    <row r="19" spans="1:23" ht="15" hidden="1">
      <c r="A19" s="55"/>
      <c r="B19" s="52"/>
      <c r="C19" s="41"/>
      <c r="D19" s="42"/>
      <c r="E19" s="43"/>
      <c r="F19" s="41"/>
      <c r="G19" s="42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53"/>
    </row>
    <row r="20" spans="1:23" ht="15" hidden="1">
      <c r="A20" s="55"/>
      <c r="B20" s="52"/>
      <c r="C20" s="41"/>
      <c r="D20" s="42"/>
      <c r="E20" s="43"/>
      <c r="F20" s="41"/>
      <c r="G20" s="4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53"/>
    </row>
    <row r="21" spans="1:23" ht="15" hidden="1">
      <c r="A21" s="55"/>
      <c r="B21" s="52"/>
      <c r="C21" s="41"/>
      <c r="D21" s="42"/>
      <c r="E21" s="43"/>
      <c r="F21" s="41"/>
      <c r="G21" s="42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53"/>
    </row>
    <row r="22" spans="1:23" ht="15" hidden="1">
      <c r="A22" s="55"/>
      <c r="B22" s="52"/>
      <c r="C22" s="41"/>
      <c r="D22" s="42"/>
      <c r="E22" s="43"/>
      <c r="F22" s="41"/>
      <c r="G22" s="42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53"/>
    </row>
    <row r="23" spans="1:23" ht="15" hidden="1">
      <c r="A23" s="55"/>
      <c r="B23" s="52"/>
      <c r="C23" s="41"/>
      <c r="D23" s="42"/>
      <c r="E23" s="43"/>
      <c r="F23" s="41"/>
      <c r="G23" s="42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53"/>
    </row>
    <row r="24" spans="1:23" ht="15">
      <c r="A24" s="56"/>
      <c r="B24" s="57"/>
      <c r="C24" s="58"/>
      <c r="D24" s="59"/>
      <c r="E24" s="60"/>
      <c r="F24" s="58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 t="s">
        <v>26</v>
      </c>
      <c r="T24" s="62"/>
      <c r="U24" s="62"/>
      <c r="V24" s="62"/>
      <c r="W24" s="63"/>
    </row>
    <row r="25" spans="1:23" ht="15.75">
      <c r="A25" s="64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6" t="str">
        <f>'[1]Мастер лист'!F84</f>
        <v>Барышева Г.Б., ВК (Московская обл.), 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23.25" customHeight="1">
      <c r="A26" s="64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6" t="str">
        <f>'[1]Мастер лист'!F86</f>
        <v>Орлова Е.О., ВК (Москва)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</sheetData>
  <sheetProtection/>
  <mergeCells count="25">
    <mergeCell ref="A9:W9"/>
    <mergeCell ref="A14:W14"/>
    <mergeCell ref="T6:T8"/>
    <mergeCell ref="U6:U8"/>
    <mergeCell ref="V6:V8"/>
    <mergeCell ref="W6:W8"/>
    <mergeCell ref="J7:L7"/>
    <mergeCell ref="M7:O7"/>
    <mergeCell ref="P7:R7"/>
    <mergeCell ref="F6:F8"/>
    <mergeCell ref="G6:G8"/>
    <mergeCell ref="H6:H8"/>
    <mergeCell ref="I6:I8"/>
    <mergeCell ref="J6:R6"/>
    <mergeCell ref="S6:S8"/>
    <mergeCell ref="A1:W1"/>
    <mergeCell ref="A2:W2"/>
    <mergeCell ref="A3:W3"/>
    <mergeCell ref="A4:W4"/>
    <mergeCell ref="Q5:T5"/>
    <mergeCell ref="A6:A8"/>
    <mergeCell ref="B6:B8"/>
    <mergeCell ref="C6:C8"/>
    <mergeCell ref="D6:D8"/>
    <mergeCell ref="E6:E8"/>
  </mergeCells>
  <conditionalFormatting sqref="A6:V8 A1 A5:Q5 A3 B19:V23">
    <cfRule type="cellIs" priority="54" dxfId="330" operator="equal">
      <formula>0</formula>
    </cfRule>
  </conditionalFormatting>
  <conditionalFormatting sqref="A1 X7 A5:Q5 Y5:AE8 X1:AE4 A3 A6:V8 A19:V23">
    <cfRule type="containsErrors" priority="55" dxfId="330">
      <formula>ISERROR(A1)</formula>
    </cfRule>
  </conditionalFormatting>
  <conditionalFormatting sqref="X8">
    <cfRule type="containsErrors" priority="53" dxfId="330">
      <formula>ISERROR(X8)</formula>
    </cfRule>
  </conditionalFormatting>
  <conditionalFormatting sqref="A2">
    <cfRule type="cellIs" priority="51" dxfId="330" operator="equal">
      <formula>0</formula>
    </cfRule>
  </conditionalFormatting>
  <conditionalFormatting sqref="A2">
    <cfRule type="containsErrors" priority="52" dxfId="330">
      <formula>ISERROR(A2)</formula>
    </cfRule>
  </conditionalFormatting>
  <conditionalFormatting sqref="A19:A23">
    <cfRule type="cellIs" priority="50" dxfId="331" operator="equal" stopIfTrue="1">
      <formula>0</formula>
    </cfRule>
  </conditionalFormatting>
  <conditionalFormatting sqref="A24:V26">
    <cfRule type="cellIs" priority="48" dxfId="330" operator="equal">
      <formula>0</formula>
    </cfRule>
  </conditionalFormatting>
  <conditionalFormatting sqref="A24:W26">
    <cfRule type="containsErrors" priority="49" dxfId="330">
      <formula>ISERROR(A24)</formula>
    </cfRule>
  </conditionalFormatting>
  <conditionalFormatting sqref="W19:W20">
    <cfRule type="cellIs" priority="44" dxfId="330" operator="equal">
      <formula>0</formula>
    </cfRule>
    <cfRule type="containsErrors" priority="45" dxfId="330">
      <formula>ISERROR(W19)</formula>
    </cfRule>
  </conditionalFormatting>
  <conditionalFormatting sqref="W21:W23">
    <cfRule type="cellIs" priority="42" dxfId="330" operator="equal">
      <formula>0</formula>
    </cfRule>
    <cfRule type="containsErrors" priority="43" dxfId="330">
      <formula>ISERROR(W21)</formula>
    </cfRule>
  </conditionalFormatting>
  <conditionalFormatting sqref="O10:O13">
    <cfRule type="containsErrors" priority="12" dxfId="330">
      <formula>ISERROR(O10)</formula>
    </cfRule>
  </conditionalFormatting>
  <conditionalFormatting sqref="A14">
    <cfRule type="cellIs" priority="3" dxfId="330" operator="equal">
      <formula>0</formula>
    </cfRule>
  </conditionalFormatting>
  <conditionalFormatting sqref="A14">
    <cfRule type="containsErrors" priority="4" dxfId="330">
      <formula>ISERROR(A14)</formula>
    </cfRule>
  </conditionalFormatting>
  <conditionalFormatting sqref="A4">
    <cfRule type="cellIs" priority="1" dxfId="330" operator="equal">
      <formula>0</formula>
    </cfRule>
  </conditionalFormatting>
  <conditionalFormatting sqref="C10:L10 C11:J12 B13:J13 S10:V13 K11:L13 B15:M18 O15:P18 R15:V18">
    <cfRule type="cellIs" priority="25" dxfId="330" operator="equal">
      <formula>0</formula>
    </cfRule>
  </conditionalFormatting>
  <conditionalFormatting sqref="C10:L10 C11:J12 B13:J13 A10:A13 S10:V13 K11:L13 B15:M18 O15:P18 R15:V18">
    <cfRule type="containsErrors" priority="26" dxfId="330">
      <formula>ISERROR(A10)</formula>
    </cfRule>
  </conditionalFormatting>
  <conditionalFormatting sqref="A13 A15:A18">
    <cfRule type="containsErrors" priority="23" dxfId="330">
      <formula>ISERROR(A13)</formula>
    </cfRule>
  </conditionalFormatting>
  <conditionalFormatting sqref="A10:A13 A15:A18">
    <cfRule type="cellIs" priority="24" dxfId="331" operator="equal" stopIfTrue="1">
      <formula>0</formula>
    </cfRule>
  </conditionalFormatting>
  <conditionalFormatting sqref="A9">
    <cfRule type="cellIs" priority="21" dxfId="330" operator="equal">
      <formula>0</formula>
    </cfRule>
  </conditionalFormatting>
  <conditionalFormatting sqref="A9">
    <cfRule type="containsErrors" priority="22" dxfId="330">
      <formula>ISERROR(A9)</formula>
    </cfRule>
  </conditionalFormatting>
  <conditionalFormatting sqref="W10:W12">
    <cfRule type="cellIs" priority="19" dxfId="330" operator="equal">
      <formula>0</formula>
    </cfRule>
    <cfRule type="containsErrors" priority="20" dxfId="330">
      <formula>ISERROR(W10)</formula>
    </cfRule>
  </conditionalFormatting>
  <conditionalFormatting sqref="W13 W15:W18">
    <cfRule type="cellIs" priority="17" dxfId="330" operator="equal">
      <formula>0</formula>
    </cfRule>
    <cfRule type="containsErrors" priority="18" dxfId="330">
      <formula>ISERROR(W13)</formula>
    </cfRule>
  </conditionalFormatting>
  <conditionalFormatting sqref="N10:N13 N15:N18">
    <cfRule type="cellIs" priority="15" dxfId="330" operator="equal">
      <formula>0</formula>
    </cfRule>
  </conditionalFormatting>
  <conditionalFormatting sqref="N10:N13 N15:N18">
    <cfRule type="containsErrors" priority="16" dxfId="330">
      <formula>ISERROR(N10)</formula>
    </cfRule>
  </conditionalFormatting>
  <conditionalFormatting sqref="Q10:Q13 Q15:Q18">
    <cfRule type="cellIs" priority="13" dxfId="330" operator="equal">
      <formula>0</formula>
    </cfRule>
  </conditionalFormatting>
  <conditionalFormatting sqref="Q10:Q13 Q15:Q18">
    <cfRule type="containsErrors" priority="14" dxfId="330">
      <formula>ISERROR(Q10)</formula>
    </cfRule>
  </conditionalFormatting>
  <conditionalFormatting sqref="O10:O13">
    <cfRule type="cellIs" priority="11" dxfId="330" operator="equal">
      <formula>0</formula>
    </cfRule>
  </conditionalFormatting>
  <conditionalFormatting sqref="R10:R13">
    <cfRule type="cellIs" priority="9" dxfId="330" operator="equal">
      <formula>0</formula>
    </cfRule>
  </conditionalFormatting>
  <conditionalFormatting sqref="R10:R13">
    <cfRule type="containsErrors" priority="10" dxfId="330">
      <formula>ISERROR(R10)</formula>
    </cfRule>
  </conditionalFormatting>
  <conditionalFormatting sqref="M10:M13">
    <cfRule type="cellIs" priority="7" dxfId="330" operator="equal">
      <formula>0</formula>
    </cfRule>
  </conditionalFormatting>
  <conditionalFormatting sqref="M10:M13">
    <cfRule type="containsErrors" priority="8" dxfId="330">
      <formula>ISERROR(M10)</formula>
    </cfRule>
  </conditionalFormatting>
  <conditionalFormatting sqref="P10:P13">
    <cfRule type="cellIs" priority="5" dxfId="330" operator="equal">
      <formula>0</formula>
    </cfRule>
  </conditionalFormatting>
  <conditionalFormatting sqref="P10:P13">
    <cfRule type="containsErrors" priority="6" dxfId="330">
      <formula>ISERROR(P10)</formula>
    </cfRule>
  </conditionalFormatting>
  <conditionalFormatting sqref="A4">
    <cfRule type="containsErrors" priority="2" dxfId="330">
      <formula>ISERROR(A4)</formula>
    </cfRule>
  </conditionalFormatting>
  <printOptions/>
  <pageMargins left="0.25" right="0.25" top="0.75" bottom="0.75" header="0.3" footer="0.3"/>
  <pageSetup orientation="landscape" paperSize="9" scale="89" r:id="rId2"/>
  <ignoredErrors>
    <ignoredError sqref="F13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80" zoomScaleNormal="77" zoomScaleSheetLayoutView="80" zoomScalePageLayoutView="0" workbookViewId="0" topLeftCell="A1">
      <selection activeCell="P10" sqref="P10"/>
    </sheetView>
  </sheetViews>
  <sheetFormatPr defaultColWidth="9.140625" defaultRowHeight="15"/>
  <cols>
    <col min="1" max="1" width="4.57421875" style="0" customWidth="1"/>
    <col min="2" max="2" width="0" style="0" hidden="1" customWidth="1"/>
    <col min="3" max="3" width="18.8515625" style="0" customWidth="1"/>
    <col min="4" max="4" width="0" style="0" hidden="1" customWidth="1"/>
    <col min="5" max="5" width="5.421875" style="0" customWidth="1"/>
    <col min="6" max="6" width="25.28125" style="0" customWidth="1"/>
    <col min="7" max="8" width="0" style="0" hidden="1" customWidth="1"/>
    <col min="9" max="9" width="12.421875" style="0" customWidth="1"/>
    <col min="10" max="10" width="6.00390625" style="0" customWidth="1"/>
    <col min="11" max="11" width="7.57421875" style="0" customWidth="1"/>
    <col min="12" max="12" width="4.421875" style="0" customWidth="1"/>
    <col min="13" max="13" width="6.28125" style="0" customWidth="1"/>
    <col min="14" max="14" width="7.7109375" style="0" customWidth="1"/>
    <col min="15" max="15" width="5.28125" style="0" customWidth="1"/>
    <col min="16" max="16" width="6.7109375" style="0" customWidth="1"/>
    <col min="17" max="17" width="7.57421875" style="0" customWidth="1"/>
    <col min="18" max="19" width="5.28125" style="0" customWidth="1"/>
    <col min="20" max="20" width="6.7109375" style="0" customWidth="1"/>
    <col min="21" max="21" width="7.140625" style="0" customWidth="1"/>
    <col min="22" max="23" width="0" style="0" hidden="1" customWidth="1"/>
    <col min="24" max="16384" width="8.7109375" style="0" customWidth="1"/>
  </cols>
  <sheetData>
    <row r="1" spans="1:23" s="2" customFormat="1" ht="21" customHeight="1">
      <c r="A1" s="1" t="str">
        <f>'[1]Мастер лист'!A1:I1</f>
        <v>«Летний Кубок КСК «Ромашково» по выездке» 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24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3.25" customHeight="1">
      <c r="A3" s="1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18.75" customHeight="1">
      <c r="A4" s="51" t="s">
        <v>37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2" s="2" customFormat="1" ht="15.75" customHeight="1">
      <c r="A5" s="4" t="str">
        <f>'[1]Мастер лист'!A4</f>
        <v>КСК «Ромашково», Московская область</v>
      </c>
      <c r="B5" s="4"/>
      <c r="C5" s="5"/>
      <c r="D5" s="5"/>
      <c r="E5" s="5"/>
      <c r="F5" s="5"/>
      <c r="G5" s="5"/>
      <c r="H5" s="5"/>
      <c r="Q5" s="6" t="s">
        <v>1</v>
      </c>
      <c r="R5" s="6"/>
      <c r="S5" s="6"/>
      <c r="T5" s="6"/>
      <c r="U5" s="7"/>
      <c r="V5" s="8"/>
    </row>
    <row r="6" spans="1:24" s="2" customFormat="1" ht="15.75" customHeight="1">
      <c r="A6" s="9" t="s">
        <v>2</v>
      </c>
      <c r="B6" s="9" t="s">
        <v>3</v>
      </c>
      <c r="C6" s="10" t="s">
        <v>4</v>
      </c>
      <c r="D6" s="11" t="s">
        <v>5</v>
      </c>
      <c r="E6" s="9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2" t="s">
        <v>11</v>
      </c>
      <c r="K6" s="13"/>
      <c r="L6" s="13"/>
      <c r="M6" s="13"/>
      <c r="N6" s="13"/>
      <c r="O6" s="13"/>
      <c r="P6" s="13"/>
      <c r="Q6" s="13"/>
      <c r="R6" s="14"/>
      <c r="S6" s="15" t="s">
        <v>12</v>
      </c>
      <c r="T6" s="16" t="s">
        <v>13</v>
      </c>
      <c r="U6" s="17" t="s">
        <v>14</v>
      </c>
      <c r="V6" s="18" t="s">
        <v>15</v>
      </c>
      <c r="W6" s="19" t="s">
        <v>16</v>
      </c>
      <c r="X6" s="20"/>
    </row>
    <row r="7" spans="1:24" s="2" customFormat="1" ht="18" customHeight="1">
      <c r="A7" s="21"/>
      <c r="B7" s="21"/>
      <c r="C7" s="10"/>
      <c r="D7" s="22"/>
      <c r="E7" s="21"/>
      <c r="F7" s="10"/>
      <c r="G7" s="10"/>
      <c r="H7" s="10"/>
      <c r="I7" s="10"/>
      <c r="J7" s="23" t="s">
        <v>17</v>
      </c>
      <c r="K7" s="24"/>
      <c r="L7" s="25"/>
      <c r="M7" s="26" t="s">
        <v>18</v>
      </c>
      <c r="N7" s="26"/>
      <c r="O7" s="26"/>
      <c r="P7" s="26" t="s">
        <v>19</v>
      </c>
      <c r="Q7" s="26"/>
      <c r="R7" s="26"/>
      <c r="S7" s="27"/>
      <c r="T7" s="28"/>
      <c r="U7" s="17"/>
      <c r="V7" s="18"/>
      <c r="W7" s="29"/>
      <c r="X7" s="30"/>
    </row>
    <row r="8" spans="1:24" s="2" customFormat="1" ht="24.75" customHeight="1">
      <c r="A8" s="31"/>
      <c r="B8" s="31"/>
      <c r="C8" s="10"/>
      <c r="D8" s="32"/>
      <c r="E8" s="31"/>
      <c r="F8" s="10"/>
      <c r="G8" s="10"/>
      <c r="H8" s="10"/>
      <c r="I8" s="10"/>
      <c r="J8" s="33" t="s">
        <v>20</v>
      </c>
      <c r="K8" s="33" t="s">
        <v>21</v>
      </c>
      <c r="L8" s="34" t="s">
        <v>22</v>
      </c>
      <c r="M8" s="33" t="s">
        <v>20</v>
      </c>
      <c r="N8" s="33" t="s">
        <v>21</v>
      </c>
      <c r="O8" s="34" t="s">
        <v>22</v>
      </c>
      <c r="P8" s="33" t="s">
        <v>20</v>
      </c>
      <c r="Q8" s="33" t="s">
        <v>21</v>
      </c>
      <c r="R8" s="34" t="s">
        <v>22</v>
      </c>
      <c r="S8" s="35"/>
      <c r="T8" s="36"/>
      <c r="U8" s="17"/>
      <c r="V8" s="18"/>
      <c r="W8" s="37"/>
      <c r="X8" s="38"/>
    </row>
    <row r="9" spans="1:23" ht="38.25" customHeight="1">
      <c r="A9" s="3" t="s">
        <v>32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54" customHeight="1">
      <c r="A10" s="39">
        <f>RANK(T10,T$10:T$11,0)</f>
        <v>1</v>
      </c>
      <c r="B10" s="40">
        <v>50</v>
      </c>
      <c r="C10" s="71" t="str">
        <f>VLOOKUP($B10,'[1]Мастер лист'!$A:$V,COLUMNS('[1]Мастер лист'!$A:C),FALSE)</f>
        <v>ПЕТРОВА  Вера, 1994</v>
      </c>
      <c r="D10" s="72">
        <f>VLOOKUP($B10,'[1]Мастер лист'!$A:$V,COLUMNS('[1]Мастер лист'!$A:D),FALSE)</f>
        <v>0</v>
      </c>
      <c r="E10" s="73" t="str">
        <f>VLOOKUP($B10,'[1]Мастер лист'!$A:$V,COLUMNS('[1]Мастер лист'!$A:E),FALSE)</f>
        <v>б.р</v>
      </c>
      <c r="F10" s="71" t="str">
        <f>VLOOKUP($B10,'[1]Мастер лист'!$A:$V,COLUMNS('[1]Мастер лист'!$A:F),FALSE)</f>
        <v>ВАНАДА-12, коб, рыж, ганновер, Ванадий, к.з. Веерден</v>
      </c>
      <c r="G10" s="72" t="str">
        <f>VLOOKUP($B10,'[1]Мастер лист'!$A:$V,COLUMNS('[1]Мастер лист'!$A:G),FALSE)</f>
        <v>015356</v>
      </c>
      <c r="H10" s="73" t="str">
        <f>VLOOKUP($B10,'[1]Мастер лист'!$A:$V,COLUMNS('[1]Мастер лист'!$A:H),FALSE)</f>
        <v>Бабенко В.И.</v>
      </c>
      <c r="I10" s="73" t="str">
        <f>VLOOKUP($B10,'[1]Мастер лист'!$A:$V,COLUMNS('[1]Мастер лист'!$A:I),FALSE)</f>
        <v>ч.в.МО</v>
      </c>
      <c r="J10" s="54">
        <v>197</v>
      </c>
      <c r="K10" s="46">
        <f>J10/3.1</f>
        <v>63.54838709677419</v>
      </c>
      <c r="L10" s="39">
        <f>RANK(K10,K$10:K$11,0)</f>
        <v>1</v>
      </c>
      <c r="M10" s="54">
        <v>206</v>
      </c>
      <c r="N10" s="46">
        <f>M10/3.1</f>
        <v>66.45161290322581</v>
      </c>
      <c r="O10" s="39">
        <f>RANK(N10,N$10:N$11,0)</f>
        <v>1</v>
      </c>
      <c r="P10" s="54">
        <v>195.5</v>
      </c>
      <c r="Q10" s="46">
        <f>P10/3.1</f>
        <v>63.064516129032256</v>
      </c>
      <c r="R10" s="39">
        <f>RANK(Q10,Q$10:Q$11,0)</f>
        <v>1</v>
      </c>
      <c r="S10" s="47"/>
      <c r="T10" s="48">
        <f>SUM(J10+M10+P10)</f>
        <v>598.5</v>
      </c>
      <c r="U10" s="46">
        <f>T10/3.1/3</f>
        <v>64.35483870967742</v>
      </c>
      <c r="V10" s="44"/>
      <c r="W10" s="53" t="e">
        <f>IF(#REF!=0,"1ю",IF(#REF!&lt;=4,"2ю",""))</f>
        <v>#REF!</v>
      </c>
    </row>
    <row r="11" spans="1:23" ht="54" customHeight="1">
      <c r="A11" s="39">
        <f>RANK(T11,T$10:T$11,0)</f>
        <v>2</v>
      </c>
      <c r="B11" s="40">
        <v>29</v>
      </c>
      <c r="C11" s="71" t="str">
        <f>VLOOKUP($B11,'[1]Мастер лист'!$A:$V,COLUMNS('[1]Мастер лист'!$A:C),FALSE)</f>
        <v>АНТИПЕНКО  Юлия, 2003</v>
      </c>
      <c r="D11" s="72" t="str">
        <f>VLOOKUP($B11,'[1]Мастер лист'!$A:$V,COLUMNS('[1]Мастер лист'!$A:D),FALSE)</f>
        <v>074003</v>
      </c>
      <c r="E11" s="73" t="str">
        <f>VLOOKUP($B11,'[1]Мастер лист'!$A:$V,COLUMNS('[1]Мастер лист'!$A:E),FALSE)</f>
        <v>б.р</v>
      </c>
      <c r="F11" s="71" t="str">
        <f>VLOOKUP($B11,'[1]Мастер лист'!$A:$V,COLUMNS('[1]Мастер лист'!$A:F),FALSE)</f>
        <v>БАРХАТ - 14, мер, сер, помесь, Реалист, Россия</v>
      </c>
      <c r="G11" s="72" t="str">
        <f>VLOOKUP($B11,'[1]Мастер лист'!$A:$V,COLUMNS('[1]Мастер лист'!$A:G),FALSE)</f>
        <v>024618</v>
      </c>
      <c r="H11" s="73" t="str">
        <f>VLOOKUP($B11,'[1]Мастер лист'!$A:$V,COLUMNS('[1]Мастер лист'!$A:H),FALSE)</f>
        <v>Орлова Е.О.</v>
      </c>
      <c r="I11" s="73" t="str">
        <f>VLOOKUP($B11,'[1]Мастер лист'!$A:$V,COLUMNS('[1]Мастер лист'!$A:I),FALSE)</f>
        <v>ч.в. МО</v>
      </c>
      <c r="J11" s="39">
        <v>189.5</v>
      </c>
      <c r="K11" s="46">
        <f>J11/3.1</f>
        <v>61.12903225806451</v>
      </c>
      <c r="L11" s="39">
        <f>RANK(K11,K$10:K$11,0)</f>
        <v>2</v>
      </c>
      <c r="M11" s="39">
        <v>195</v>
      </c>
      <c r="N11" s="46">
        <f>M11/3.1</f>
        <v>62.90322580645161</v>
      </c>
      <c r="O11" s="39">
        <f>RANK(N11,N$10:N$11,0)</f>
        <v>2</v>
      </c>
      <c r="P11" s="39">
        <v>187.5</v>
      </c>
      <c r="Q11" s="46">
        <f>P11/3.1</f>
        <v>60.483870967741936</v>
      </c>
      <c r="R11" s="39">
        <f>RANK(Q11,Q$10:Q$11,0)</f>
        <v>2</v>
      </c>
      <c r="S11" s="50"/>
      <c r="T11" s="48">
        <f>SUM(J11+M11+P11)</f>
        <v>572</v>
      </c>
      <c r="U11" s="46">
        <f>T11/3.1/3</f>
        <v>61.50537634408602</v>
      </c>
      <c r="V11" s="44"/>
      <c r="W11" s="53" t="e">
        <f>IF(#REF!=0,"1ю",IF(#REF!&lt;=4,"2ю",""))</f>
        <v>#REF!</v>
      </c>
    </row>
    <row r="12" spans="1:23" ht="34.5" customHeight="1" hidden="1">
      <c r="A12" s="39"/>
      <c r="B12" s="52"/>
      <c r="C12" s="41"/>
      <c r="D12" s="75"/>
      <c r="E12" s="76"/>
      <c r="F12" s="74"/>
      <c r="G12" s="72"/>
      <c r="H12" s="73"/>
      <c r="I12" s="73"/>
      <c r="J12" s="49"/>
      <c r="K12" s="46"/>
      <c r="L12" s="39"/>
      <c r="M12" s="49"/>
      <c r="N12" s="46"/>
      <c r="O12" s="39"/>
      <c r="P12" s="49"/>
      <c r="Q12" s="46"/>
      <c r="R12" s="39"/>
      <c r="S12" s="50"/>
      <c r="T12" s="48"/>
      <c r="U12" s="46"/>
      <c r="V12" s="44"/>
      <c r="W12" s="53"/>
    </row>
    <row r="13" spans="1:23" ht="46.5" customHeight="1" hidden="1">
      <c r="A13" s="39"/>
      <c r="B13" s="40"/>
      <c r="C13" s="41"/>
      <c r="D13" s="75"/>
      <c r="E13" s="76"/>
      <c r="F13" s="74"/>
      <c r="G13" s="72"/>
      <c r="H13" s="73"/>
      <c r="I13" s="73"/>
      <c r="J13" s="49"/>
      <c r="K13" s="46"/>
      <c r="L13" s="39"/>
      <c r="M13" s="49"/>
      <c r="N13" s="46"/>
      <c r="O13" s="39"/>
      <c r="P13" s="49"/>
      <c r="Q13" s="46"/>
      <c r="R13" s="39"/>
      <c r="S13" s="50"/>
      <c r="T13" s="48"/>
      <c r="U13" s="46"/>
      <c r="V13" s="44"/>
      <c r="W13" s="53"/>
    </row>
    <row r="14" spans="1:23" ht="18" customHeight="1" hidden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" hidden="1">
      <c r="A15" s="39"/>
      <c r="B15" s="52"/>
      <c r="C15" s="41"/>
      <c r="D15" s="72"/>
      <c r="E15" s="73"/>
      <c r="F15" s="41"/>
      <c r="G15" s="75"/>
      <c r="H15" s="76"/>
      <c r="I15" s="76"/>
      <c r="J15" s="54"/>
      <c r="K15" s="46"/>
      <c r="L15" s="39"/>
      <c r="M15" s="39"/>
      <c r="N15" s="46"/>
      <c r="O15" s="39"/>
      <c r="P15" s="39"/>
      <c r="Q15" s="46"/>
      <c r="R15" s="39"/>
      <c r="S15" s="50"/>
      <c r="T15" s="48"/>
      <c r="U15" s="46"/>
      <c r="V15" s="44"/>
      <c r="W15" s="53"/>
    </row>
    <row r="16" spans="1:23" ht="15" hidden="1">
      <c r="A16" s="39"/>
      <c r="B16" s="52"/>
      <c r="C16" s="41"/>
      <c r="D16" s="72"/>
      <c r="E16" s="73"/>
      <c r="F16" s="41"/>
      <c r="G16" s="75"/>
      <c r="H16" s="76"/>
      <c r="I16" s="76"/>
      <c r="J16" s="54"/>
      <c r="K16" s="46"/>
      <c r="L16" s="39"/>
      <c r="M16" s="39"/>
      <c r="N16" s="46"/>
      <c r="O16" s="39"/>
      <c r="P16" s="39"/>
      <c r="Q16" s="46"/>
      <c r="R16" s="39"/>
      <c r="S16" s="50"/>
      <c r="T16" s="48"/>
      <c r="U16" s="46"/>
      <c r="V16" s="44"/>
      <c r="W16" s="53"/>
    </row>
    <row r="17" spans="1:23" ht="15" hidden="1">
      <c r="A17" s="39"/>
      <c r="B17" s="52"/>
      <c r="C17" s="41"/>
      <c r="D17" s="72"/>
      <c r="E17" s="73"/>
      <c r="F17" s="41"/>
      <c r="G17" s="75"/>
      <c r="H17" s="76"/>
      <c r="I17" s="76"/>
      <c r="J17" s="54"/>
      <c r="K17" s="46"/>
      <c r="L17" s="39"/>
      <c r="M17" s="39"/>
      <c r="N17" s="46"/>
      <c r="O17" s="39"/>
      <c r="P17" s="39"/>
      <c r="Q17" s="46"/>
      <c r="R17" s="39"/>
      <c r="S17" s="50"/>
      <c r="T17" s="48"/>
      <c r="U17" s="46"/>
      <c r="V17" s="44"/>
      <c r="W17" s="53"/>
    </row>
    <row r="18" spans="1:23" ht="15" hidden="1">
      <c r="A18" s="39"/>
      <c r="B18" s="52"/>
      <c r="C18" s="41"/>
      <c r="D18" s="72"/>
      <c r="E18" s="73"/>
      <c r="F18" s="41"/>
      <c r="G18" s="75"/>
      <c r="H18" s="76"/>
      <c r="I18" s="76"/>
      <c r="J18" s="54"/>
      <c r="K18" s="46"/>
      <c r="L18" s="39"/>
      <c r="M18" s="39"/>
      <c r="N18" s="46"/>
      <c r="O18" s="39"/>
      <c r="P18" s="39"/>
      <c r="Q18" s="46"/>
      <c r="R18" s="39"/>
      <c r="S18" s="50"/>
      <c r="T18" s="48"/>
      <c r="U18" s="46"/>
      <c r="V18" s="44"/>
      <c r="W18" s="53"/>
    </row>
    <row r="19" spans="1:23" ht="15" hidden="1">
      <c r="A19" s="55"/>
      <c r="B19" s="52"/>
      <c r="C19" s="41"/>
      <c r="D19" s="42"/>
      <c r="E19" s="43"/>
      <c r="F19" s="41"/>
      <c r="G19" s="42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53"/>
    </row>
    <row r="20" spans="1:23" ht="15" hidden="1">
      <c r="A20" s="55"/>
      <c r="B20" s="52"/>
      <c r="C20" s="41"/>
      <c r="D20" s="42"/>
      <c r="E20" s="43"/>
      <c r="F20" s="41"/>
      <c r="G20" s="4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53"/>
    </row>
    <row r="21" spans="1:23" ht="15" hidden="1">
      <c r="A21" s="55"/>
      <c r="B21" s="52"/>
      <c r="C21" s="41"/>
      <c r="D21" s="42"/>
      <c r="E21" s="43"/>
      <c r="F21" s="41"/>
      <c r="G21" s="42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53"/>
    </row>
    <row r="22" spans="1:23" ht="15" hidden="1">
      <c r="A22" s="55"/>
      <c r="B22" s="52"/>
      <c r="C22" s="41"/>
      <c r="D22" s="42"/>
      <c r="E22" s="43"/>
      <c r="F22" s="41"/>
      <c r="G22" s="42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53"/>
    </row>
    <row r="23" spans="1:23" ht="15" hidden="1">
      <c r="A23" s="55"/>
      <c r="B23" s="52"/>
      <c r="C23" s="41"/>
      <c r="D23" s="42"/>
      <c r="E23" s="43"/>
      <c r="F23" s="41"/>
      <c r="G23" s="42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53"/>
    </row>
    <row r="24" spans="1:23" ht="15">
      <c r="A24" s="56"/>
      <c r="B24" s="57"/>
      <c r="C24" s="58"/>
      <c r="D24" s="59"/>
      <c r="E24" s="60"/>
      <c r="F24" s="58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 t="s">
        <v>26</v>
      </c>
      <c r="T24" s="62"/>
      <c r="U24" s="62"/>
      <c r="V24" s="62"/>
      <c r="W24" s="63"/>
    </row>
    <row r="25" spans="1:23" ht="15.75">
      <c r="A25" s="64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6" t="str">
        <f>'[1]Мастер лист'!F84</f>
        <v>Барышева Г.Б., ВК (Московская обл.), 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23.25" customHeight="1">
      <c r="A26" s="64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6" t="str">
        <f>'[1]Мастер лист'!F86</f>
        <v>Орлова Е.О., ВК (Москва)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</sheetData>
  <sheetProtection/>
  <mergeCells count="25">
    <mergeCell ref="A9:W9"/>
    <mergeCell ref="A14:W14"/>
    <mergeCell ref="T6:T8"/>
    <mergeCell ref="U6:U8"/>
    <mergeCell ref="V6:V8"/>
    <mergeCell ref="W6:W8"/>
    <mergeCell ref="J7:L7"/>
    <mergeCell ref="M7:O7"/>
    <mergeCell ref="P7:R7"/>
    <mergeCell ref="F6:F8"/>
    <mergeCell ref="G6:G8"/>
    <mergeCell ref="H6:H8"/>
    <mergeCell ref="I6:I8"/>
    <mergeCell ref="J6:R6"/>
    <mergeCell ref="S6:S8"/>
    <mergeCell ref="A1:W1"/>
    <mergeCell ref="A2:W2"/>
    <mergeCell ref="A3:W3"/>
    <mergeCell ref="A4:W4"/>
    <mergeCell ref="Q5:T5"/>
    <mergeCell ref="A6:A8"/>
    <mergeCell ref="B6:B8"/>
    <mergeCell ref="C6:C8"/>
    <mergeCell ref="D6:D8"/>
    <mergeCell ref="E6:E8"/>
  </mergeCells>
  <conditionalFormatting sqref="A6:V8 A1 A5:Q5 A3 B19:V23">
    <cfRule type="cellIs" priority="44" dxfId="330" operator="equal">
      <formula>0</formula>
    </cfRule>
  </conditionalFormatting>
  <conditionalFormatting sqref="A1 X7 A5:Q5 Y5:AE8 X1:AE4 A3 A6:V8 A19:V23">
    <cfRule type="containsErrors" priority="45" dxfId="330">
      <formula>ISERROR(A1)</formula>
    </cfRule>
  </conditionalFormatting>
  <conditionalFormatting sqref="X8">
    <cfRule type="containsErrors" priority="43" dxfId="330">
      <formula>ISERROR(X8)</formula>
    </cfRule>
  </conditionalFormatting>
  <conditionalFormatting sqref="A2">
    <cfRule type="cellIs" priority="41" dxfId="330" operator="equal">
      <formula>0</formula>
    </cfRule>
  </conditionalFormatting>
  <conditionalFormatting sqref="A2">
    <cfRule type="containsErrors" priority="42" dxfId="330">
      <formula>ISERROR(A2)</formula>
    </cfRule>
  </conditionalFormatting>
  <conditionalFormatting sqref="A19:A23">
    <cfRule type="cellIs" priority="40" dxfId="331" operator="equal" stopIfTrue="1">
      <formula>0</formula>
    </cfRule>
  </conditionalFormatting>
  <conditionalFormatting sqref="A24:V26">
    <cfRule type="cellIs" priority="38" dxfId="330" operator="equal">
      <formula>0</formula>
    </cfRule>
  </conditionalFormatting>
  <conditionalFormatting sqref="A24:W26">
    <cfRule type="containsErrors" priority="39" dxfId="330">
      <formula>ISERROR(A24)</formula>
    </cfRule>
  </conditionalFormatting>
  <conditionalFormatting sqref="W19:W20">
    <cfRule type="cellIs" priority="36" dxfId="330" operator="equal">
      <formula>0</formula>
    </cfRule>
    <cfRule type="containsErrors" priority="37" dxfId="330">
      <formula>ISERROR(W19)</formula>
    </cfRule>
  </conditionalFormatting>
  <conditionalFormatting sqref="W21:W23">
    <cfRule type="cellIs" priority="34" dxfId="330" operator="equal">
      <formula>0</formula>
    </cfRule>
    <cfRule type="containsErrors" priority="35" dxfId="330">
      <formula>ISERROR(W21)</formula>
    </cfRule>
  </conditionalFormatting>
  <conditionalFormatting sqref="O12:O13">
    <cfRule type="containsErrors" priority="19" dxfId="330">
      <formula>ISERROR(O12)</formula>
    </cfRule>
  </conditionalFormatting>
  <conditionalFormatting sqref="A14">
    <cfRule type="cellIs" priority="10" dxfId="330" operator="equal">
      <formula>0</formula>
    </cfRule>
  </conditionalFormatting>
  <conditionalFormatting sqref="A14">
    <cfRule type="containsErrors" priority="11" dxfId="330">
      <formula>ISERROR(A14)</formula>
    </cfRule>
  </conditionalFormatting>
  <conditionalFormatting sqref="A4">
    <cfRule type="cellIs" priority="8" dxfId="330" operator="equal">
      <formula>0</formula>
    </cfRule>
  </conditionalFormatting>
  <conditionalFormatting sqref="C12:J12 B13:J13 S12:V13 K12:L13 B15:M18 O15:P18 R15:V18">
    <cfRule type="cellIs" priority="32" dxfId="330" operator="equal">
      <formula>0</formula>
    </cfRule>
  </conditionalFormatting>
  <conditionalFormatting sqref="C12:J12 B13:J13 A12:A13 S12:V13 K12:L13 B15:M18 O15:P18 R15:V18">
    <cfRule type="containsErrors" priority="33" dxfId="330">
      <formula>ISERROR(A12)</formula>
    </cfRule>
  </conditionalFormatting>
  <conditionalFormatting sqref="A13 A15:A18">
    <cfRule type="containsErrors" priority="30" dxfId="330">
      <formula>ISERROR(A13)</formula>
    </cfRule>
  </conditionalFormatting>
  <conditionalFormatting sqref="A12:A13 A15:A18">
    <cfRule type="cellIs" priority="31" dxfId="331" operator="equal" stopIfTrue="1">
      <formula>0</formula>
    </cfRule>
  </conditionalFormatting>
  <conditionalFormatting sqref="W12">
    <cfRule type="cellIs" priority="26" dxfId="330" operator="equal">
      <formula>0</formula>
    </cfRule>
    <cfRule type="containsErrors" priority="27" dxfId="330">
      <formula>ISERROR(W12)</formula>
    </cfRule>
  </conditionalFormatting>
  <conditionalFormatting sqref="W13 W15:W18">
    <cfRule type="cellIs" priority="24" dxfId="330" operator="equal">
      <formula>0</formula>
    </cfRule>
    <cfRule type="containsErrors" priority="25" dxfId="330">
      <formula>ISERROR(W13)</formula>
    </cfRule>
  </conditionalFormatting>
  <conditionalFormatting sqref="N12:N13 N15:N18">
    <cfRule type="cellIs" priority="22" dxfId="330" operator="equal">
      <formula>0</formula>
    </cfRule>
  </conditionalFormatting>
  <conditionalFormatting sqref="N12:N13 N15:N18">
    <cfRule type="containsErrors" priority="23" dxfId="330">
      <formula>ISERROR(N12)</formula>
    </cfRule>
  </conditionalFormatting>
  <conditionalFormatting sqref="Q12:Q13 Q15:Q18">
    <cfRule type="cellIs" priority="20" dxfId="330" operator="equal">
      <formula>0</formula>
    </cfRule>
  </conditionalFormatting>
  <conditionalFormatting sqref="Q12:Q13 Q15:Q18">
    <cfRule type="containsErrors" priority="21" dxfId="330">
      <formula>ISERROR(Q12)</formula>
    </cfRule>
  </conditionalFormatting>
  <conditionalFormatting sqref="O12:O13">
    <cfRule type="cellIs" priority="18" dxfId="330" operator="equal">
      <formula>0</formula>
    </cfRule>
  </conditionalFormatting>
  <conditionalFormatting sqref="R12:R13">
    <cfRule type="cellIs" priority="16" dxfId="330" operator="equal">
      <formula>0</formula>
    </cfRule>
  </conditionalFormatting>
  <conditionalFormatting sqref="R12:R13">
    <cfRule type="containsErrors" priority="17" dxfId="330">
      <formula>ISERROR(R12)</formula>
    </cfRule>
  </conditionalFormatting>
  <conditionalFormatting sqref="M12:M13">
    <cfRule type="cellIs" priority="14" dxfId="330" operator="equal">
      <formula>0</formula>
    </cfRule>
  </conditionalFormatting>
  <conditionalFormatting sqref="M12:M13">
    <cfRule type="containsErrors" priority="15" dxfId="330">
      <formula>ISERROR(M12)</formula>
    </cfRule>
  </conditionalFormatting>
  <conditionalFormatting sqref="P12:P13">
    <cfRule type="cellIs" priority="12" dxfId="330" operator="equal">
      <formula>0</formula>
    </cfRule>
  </conditionalFormatting>
  <conditionalFormatting sqref="P12:P13">
    <cfRule type="containsErrors" priority="13" dxfId="330">
      <formula>ISERROR(P12)</formula>
    </cfRule>
  </conditionalFormatting>
  <conditionalFormatting sqref="A4">
    <cfRule type="containsErrors" priority="9" dxfId="330">
      <formula>ISERROR(A4)</formula>
    </cfRule>
  </conditionalFormatting>
  <conditionalFormatting sqref="W10:W11">
    <cfRule type="cellIs" priority="1" dxfId="330" operator="equal">
      <formula>0</formula>
    </cfRule>
    <cfRule type="containsErrors" priority="2" dxfId="330">
      <formula>ISERROR(W10)</formula>
    </cfRule>
  </conditionalFormatting>
  <conditionalFormatting sqref="C10:V11">
    <cfRule type="cellIs" priority="6" dxfId="330" operator="equal">
      <formula>0</formula>
    </cfRule>
  </conditionalFormatting>
  <conditionalFormatting sqref="A10:A11 C10:V11">
    <cfRule type="containsErrors" priority="7" dxfId="330">
      <formula>ISERROR(A10)</formula>
    </cfRule>
  </conditionalFormatting>
  <conditionalFormatting sqref="A10:A11">
    <cfRule type="cellIs" priority="5" dxfId="331" operator="equal" stopIfTrue="1">
      <formula>0</formula>
    </cfRule>
  </conditionalFormatting>
  <conditionalFormatting sqref="A9">
    <cfRule type="cellIs" priority="3" dxfId="330" operator="equal">
      <formula>0</formula>
    </cfRule>
  </conditionalFormatting>
  <conditionalFormatting sqref="A9">
    <cfRule type="containsErrors" priority="4" dxfId="330">
      <formula>ISERROR(A9)</formula>
    </cfRule>
  </conditionalFormatting>
  <printOptions/>
  <pageMargins left="0.25" right="0.25" top="0.75" bottom="0.75" header="0.3" footer="0.3"/>
  <pageSetup orientation="landscape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="80" zoomScaleNormal="77" zoomScaleSheetLayoutView="80" zoomScalePageLayoutView="0" workbookViewId="0" topLeftCell="A1">
      <selection activeCell="A25" sqref="A25:IV26"/>
    </sheetView>
  </sheetViews>
  <sheetFormatPr defaultColWidth="9.140625" defaultRowHeight="15"/>
  <cols>
    <col min="1" max="1" width="4.57421875" style="0" customWidth="1"/>
    <col min="2" max="2" width="0" style="0" hidden="1" customWidth="1"/>
    <col min="3" max="3" width="18.8515625" style="0" customWidth="1"/>
    <col min="4" max="4" width="0" style="0" hidden="1" customWidth="1"/>
    <col min="5" max="5" width="5.421875" style="0" customWidth="1"/>
    <col min="6" max="6" width="25.28125" style="0" customWidth="1"/>
    <col min="7" max="8" width="0" style="0" hidden="1" customWidth="1"/>
    <col min="9" max="9" width="12.421875" style="0" customWidth="1"/>
    <col min="10" max="10" width="6.00390625" style="0" customWidth="1"/>
    <col min="11" max="11" width="7.57421875" style="0" customWidth="1"/>
    <col min="12" max="12" width="4.421875" style="0" customWidth="1"/>
    <col min="13" max="13" width="6.28125" style="0" customWidth="1"/>
    <col min="14" max="14" width="7.7109375" style="0" customWidth="1"/>
    <col min="15" max="16" width="6.7109375" style="0" customWidth="1"/>
    <col min="17" max="17" width="7.57421875" style="0" customWidth="1"/>
    <col min="18" max="18" width="7.421875" style="0" customWidth="1"/>
    <col min="19" max="19" width="5.28125" style="0" customWidth="1"/>
    <col min="20" max="20" width="5.421875" style="0" customWidth="1"/>
    <col min="21" max="21" width="7.140625" style="0" hidden="1" customWidth="1"/>
    <col min="22" max="22" width="8.7109375" style="0" customWidth="1"/>
    <col min="23" max="23" width="6.28125" style="0" customWidth="1"/>
    <col min="24" max="24" width="0.2890625" style="0" customWidth="1"/>
    <col min="25" max="16384" width="8.7109375" style="0" customWidth="1"/>
  </cols>
  <sheetData>
    <row r="1" spans="1:23" s="2" customFormat="1" ht="21" customHeight="1">
      <c r="A1" s="1" t="str">
        <f>'[1]Мастер лист'!A1:I1</f>
        <v>«Летний Кубок КСК «Ромашково» по выездке» 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24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3.25" customHeight="1">
      <c r="A3" s="1" t="s">
        <v>39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2" customFormat="1" ht="18.75" customHeight="1">
      <c r="A4" s="3" t="s">
        <v>41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3" s="2" customFormat="1" ht="15.75" customHeight="1">
      <c r="A5" s="4" t="str">
        <f>'[1]Мастер лист'!A4</f>
        <v>КСК «Ромашково», Московская область</v>
      </c>
      <c r="B5" s="4"/>
      <c r="C5" s="5"/>
      <c r="D5" s="5"/>
      <c r="E5" s="5"/>
      <c r="F5" s="5"/>
      <c r="G5" s="5"/>
      <c r="H5" s="5"/>
      <c r="R5" s="8"/>
      <c r="S5" s="96" t="s">
        <v>49</v>
      </c>
      <c r="T5" s="96"/>
      <c r="U5" s="96"/>
      <c r="V5" s="7"/>
      <c r="W5" s="8"/>
    </row>
    <row r="6" spans="1:24" s="2" customFormat="1" ht="15.75" customHeight="1">
      <c r="A6" s="9" t="s">
        <v>2</v>
      </c>
      <c r="B6" s="9" t="s">
        <v>3</v>
      </c>
      <c r="C6" s="10" t="s">
        <v>4</v>
      </c>
      <c r="D6" s="11" t="s">
        <v>5</v>
      </c>
      <c r="E6" s="9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82" t="s">
        <v>11</v>
      </c>
      <c r="K6" s="83"/>
      <c r="L6" s="83"/>
      <c r="M6" s="83"/>
      <c r="N6" s="83"/>
      <c r="O6" s="83"/>
      <c r="P6" s="83"/>
      <c r="Q6" s="83"/>
      <c r="R6" s="83"/>
      <c r="S6" s="84"/>
      <c r="T6" s="85" t="s">
        <v>42</v>
      </c>
      <c r="U6" s="86" t="s">
        <v>50</v>
      </c>
      <c r="V6" s="87" t="s">
        <v>14</v>
      </c>
      <c r="W6" s="18" t="s">
        <v>15</v>
      </c>
      <c r="X6" s="19" t="s">
        <v>16</v>
      </c>
    </row>
    <row r="7" spans="1:24" s="2" customFormat="1" ht="18" customHeight="1">
      <c r="A7" s="21"/>
      <c r="B7" s="21"/>
      <c r="C7" s="10"/>
      <c r="D7" s="22"/>
      <c r="E7" s="21"/>
      <c r="F7" s="10"/>
      <c r="G7" s="10"/>
      <c r="H7" s="10"/>
      <c r="I7" s="10"/>
      <c r="J7" s="23" t="s">
        <v>19</v>
      </c>
      <c r="K7" s="24"/>
      <c r="L7" s="24"/>
      <c r="M7" s="24"/>
      <c r="N7" s="24"/>
      <c r="O7" s="24"/>
      <c r="P7" s="25"/>
      <c r="Q7" s="26" t="s">
        <v>18</v>
      </c>
      <c r="R7" s="26"/>
      <c r="S7" s="26"/>
      <c r="T7" s="88"/>
      <c r="U7" s="89"/>
      <c r="V7" s="87"/>
      <c r="W7" s="18"/>
      <c r="X7" s="29"/>
    </row>
    <row r="8" spans="1:24" s="2" customFormat="1" ht="56.25" customHeight="1">
      <c r="A8" s="31"/>
      <c r="B8" s="31"/>
      <c r="C8" s="10"/>
      <c r="D8" s="32"/>
      <c r="E8" s="31"/>
      <c r="F8" s="10"/>
      <c r="G8" s="10"/>
      <c r="H8" s="10"/>
      <c r="I8" s="10"/>
      <c r="J8" s="90" t="s">
        <v>43</v>
      </c>
      <c r="K8" s="90" t="s">
        <v>44</v>
      </c>
      <c r="L8" s="90" t="s">
        <v>45</v>
      </c>
      <c r="M8" s="90" t="s">
        <v>46</v>
      </c>
      <c r="N8" s="91" t="s">
        <v>47</v>
      </c>
      <c r="O8" s="92" t="s">
        <v>21</v>
      </c>
      <c r="P8" s="93" t="s">
        <v>2</v>
      </c>
      <c r="Q8" s="93" t="s">
        <v>48</v>
      </c>
      <c r="R8" s="92" t="s">
        <v>21</v>
      </c>
      <c r="S8" s="93" t="s">
        <v>2</v>
      </c>
      <c r="T8" s="94"/>
      <c r="U8" s="95"/>
      <c r="V8" s="87"/>
      <c r="W8" s="18"/>
      <c r="X8" s="37"/>
    </row>
    <row r="9" spans="1:24" ht="24.75" customHeight="1">
      <c r="A9" s="51" t="s">
        <v>32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ht="54" customHeight="1">
      <c r="A10" s="39">
        <f>RANK(U10,U$10:U$14,0)</f>
        <v>1</v>
      </c>
      <c r="B10" s="52">
        <v>37</v>
      </c>
      <c r="C10" s="41" t="str">
        <f>VLOOKUP($B10,'[1]Мастер лист'!$A:$V,COLUMNS('[1]Мастер лист'!$A:C),FALSE)</f>
        <v>СЛЮЗАР  Кристина, 2004</v>
      </c>
      <c r="D10" s="75">
        <f>VLOOKUP($B10,'[1]Мастер лист'!$A:$V,COLUMNS('[1]Мастер лист'!$A:D),FALSE)</f>
        <v>0</v>
      </c>
      <c r="E10" s="76" t="str">
        <f>VLOOKUP($B10,'[1]Мастер лист'!$A:$V,COLUMNS('[1]Мастер лист'!$A:E),FALSE)</f>
        <v>б.р</v>
      </c>
      <c r="F10" s="41" t="str">
        <f>VLOOKUP($B10,'[1]Мастер лист'!$A:$V,COLUMNS('[1]Мастер лист'!$A:F),FALSE)</f>
        <v>РАДЖА-13 мерин, гн. укр.верх., Ареал, Украина</v>
      </c>
      <c r="G10" s="75" t="str">
        <f>VLOOKUP($B10,'[1]Мастер лист'!$A:$V,COLUMNS('[1]Мастер лист'!$A:G),FALSE)</f>
        <v>020268</v>
      </c>
      <c r="H10" s="76" t="str">
        <f>VLOOKUP($B10,'[1]Мастер лист'!$A:$V,COLUMNS('[1]Мастер лист'!$A:H),FALSE)</f>
        <v>Бисиркин С,И.</v>
      </c>
      <c r="I10" s="76" t="str">
        <f>VLOOKUP($B10,'[1]Мастер лист'!$A:$V,COLUMNS('[1]Мастер лист'!$A:I),FALSE)</f>
        <v>ч.в. МО</v>
      </c>
      <c r="J10" s="49">
        <v>6.6</v>
      </c>
      <c r="K10" s="77">
        <v>6.7</v>
      </c>
      <c r="L10" s="49">
        <v>6.6</v>
      </c>
      <c r="M10" s="49">
        <v>6.7</v>
      </c>
      <c r="N10" s="77">
        <f>SUM(J10:M10)</f>
        <v>26.599999999999998</v>
      </c>
      <c r="O10" s="46">
        <f>N10/0.4</f>
        <v>66.49999999999999</v>
      </c>
      <c r="P10" s="39">
        <f>RANK(N10,N$10:N$14,0)</f>
        <v>1</v>
      </c>
      <c r="Q10" s="49">
        <v>186.5</v>
      </c>
      <c r="R10" s="46">
        <f>Q10/2.7</f>
        <v>69.07407407407408</v>
      </c>
      <c r="S10" s="39">
        <f>RANK(R10,R$10:R$14,0)</f>
        <v>1</v>
      </c>
      <c r="T10" s="50"/>
      <c r="U10" s="48">
        <f>Q10+N10</f>
        <v>213.1</v>
      </c>
      <c r="V10" s="46">
        <f>(O10+R10)/2</f>
        <v>67.78703703703704</v>
      </c>
      <c r="W10" s="76" t="s">
        <v>33</v>
      </c>
      <c r="X10" s="53"/>
    </row>
    <row r="11" spans="1:24" ht="46.5" customHeight="1">
      <c r="A11" s="39">
        <f>RANK(U11,U$10:U$14,0)</f>
        <v>2</v>
      </c>
      <c r="B11" s="40">
        <v>22</v>
      </c>
      <c r="C11" s="41" t="str">
        <f>VLOOKUP($B11,'[1]Мастер лист'!$A:$V,COLUMNS('[1]Мастер лист'!$A:C),FALSE)</f>
        <v>МУРЫГИНА  Ольга, 1994</v>
      </c>
      <c r="D11" s="75" t="str">
        <f>VLOOKUP($B11,'[1]Мастер лист'!$A:$V,COLUMNS('[1]Мастер лист'!$A:D),FALSE)</f>
        <v>016994</v>
      </c>
      <c r="E11" s="76" t="str">
        <f>VLOOKUP($B11,'[1]Мастер лист'!$A:$V,COLUMNS('[1]Мастер лист'!$A:E),FALSE)</f>
        <v>б.р</v>
      </c>
      <c r="F11" s="41" t="str">
        <f>VLOOKUP($B11,'[1]Мастер лист'!$A:$V,COLUMNS('[1]Мастер лист'!$A:F),FALSE)</f>
        <v>БЬЮТИ - 12, коб, гнед, полукр, Талбой, Краснодарский край</v>
      </c>
      <c r="G11" s="75" t="str">
        <f>VLOOKUP($B11,'[1]Мастер лист'!$A:$V,COLUMNS('[1]Мастер лист'!$A:G),FALSE)</f>
        <v>021603</v>
      </c>
      <c r="H11" s="76" t="str">
        <f>VLOOKUP($B11,'[1]Мастер лист'!$A:$V,COLUMNS('[1]Мастер лист'!$A:H),FALSE)</f>
        <v>Пожидаева Т.А.</v>
      </c>
      <c r="I11" s="76" t="str">
        <f>VLOOKUP($B11,'[1]Мастер лист'!$A:$V,COLUMNS('[1]Мастер лист'!$A:I),FALSE)</f>
        <v>ШВЕ "HRS Paradise"</v>
      </c>
      <c r="J11" s="49">
        <v>6.6</v>
      </c>
      <c r="K11" s="49">
        <v>6.7</v>
      </c>
      <c r="L11" s="49">
        <v>6.6</v>
      </c>
      <c r="M11" s="49">
        <v>6.6</v>
      </c>
      <c r="N11" s="77">
        <f>SUM(J11:M11)</f>
        <v>26.5</v>
      </c>
      <c r="O11" s="46">
        <f>N11/0.4</f>
        <v>66.25</v>
      </c>
      <c r="P11" s="39">
        <f>RANK(N11,N$10:N$14,0)</f>
        <v>2</v>
      </c>
      <c r="Q11" s="49">
        <v>185.5</v>
      </c>
      <c r="R11" s="46">
        <f>Q11/2.7</f>
        <v>68.7037037037037</v>
      </c>
      <c r="S11" s="39">
        <f>RANK(R11,R$10:R$14,0)</f>
        <v>2</v>
      </c>
      <c r="T11" s="50"/>
      <c r="U11" s="48">
        <f>Q11+N11</f>
        <v>212</v>
      </c>
      <c r="V11" s="46">
        <f>(O11+R11)/2</f>
        <v>67.47685185185185</v>
      </c>
      <c r="W11" s="76"/>
      <c r="X11" s="53"/>
    </row>
    <row r="12" spans="1:24" ht="42" customHeight="1">
      <c r="A12" s="39">
        <f>RANK(U12,U$10:U$14,0)</f>
        <v>3</v>
      </c>
      <c r="B12" s="40">
        <v>41</v>
      </c>
      <c r="C12" s="41" t="str">
        <f>VLOOKUP($B12,'[1]Мастер лист'!$A:$V,COLUMNS('[1]Мастер лист'!$A:C),FALSE)</f>
        <v>ГЕРАСИМЧУК  Софья, 2004</v>
      </c>
      <c r="D12" s="75">
        <f>VLOOKUP($B12,'[1]Мастер лист'!$A:$V,COLUMNS('[1]Мастер лист'!$A:D),FALSE)</f>
        <v>0</v>
      </c>
      <c r="E12" s="76" t="str">
        <f>VLOOKUP($B12,'[1]Мастер лист'!$A:$V,COLUMNS('[1]Мастер лист'!$A:E),FALSE)</f>
        <v>б.р</v>
      </c>
      <c r="F12" s="41" t="str">
        <f>VLOOKUP($B12,'[1]Мастер лист'!$A:$V,COLUMNS('[1]Мастер лист'!$A:F),FALSE)</f>
        <v>ХОРСК-98,  жеребец, сер. трак., Купчий, Красноярский край</v>
      </c>
      <c r="G12" s="75" t="str">
        <f>VLOOKUP($B12,'[1]Мастер лист'!$A:$V,COLUMNS('[1]Мастер лист'!$A:G),FALSE)</f>
        <v>012796</v>
      </c>
      <c r="H12" s="76" t="str">
        <f>VLOOKUP($B12,'[1]Мастер лист'!$A:$V,COLUMNS('[1]Мастер лист'!$A:H),FALSE)</f>
        <v>Корнилов М.В.</v>
      </c>
      <c r="I12" s="76" t="str">
        <f>VLOOKUP($B12,'[1]Мастер лист'!$A:$V,COLUMNS('[1]Мастер лист'!$A:I),FALSE)</f>
        <v>ч.в. МО</v>
      </c>
      <c r="J12" s="45">
        <v>6.5</v>
      </c>
      <c r="K12" s="77">
        <v>6.5</v>
      </c>
      <c r="L12" s="49">
        <v>6.5</v>
      </c>
      <c r="M12" s="45">
        <v>6.6</v>
      </c>
      <c r="N12" s="77">
        <f>SUM(J12:M12)</f>
        <v>26.1</v>
      </c>
      <c r="O12" s="46">
        <f>N12/0.4</f>
        <v>65.25</v>
      </c>
      <c r="P12" s="39">
        <f>RANK(N12,N$10:N$14,0)</f>
        <v>3</v>
      </c>
      <c r="Q12" s="45">
        <v>183</v>
      </c>
      <c r="R12" s="46">
        <f>Q12/2.7</f>
        <v>67.77777777777777</v>
      </c>
      <c r="S12" s="39">
        <f>RANK(R12,R$10:R$14,0)</f>
        <v>3</v>
      </c>
      <c r="T12" s="47"/>
      <c r="U12" s="48">
        <f>Q12+N12</f>
        <v>209.1</v>
      </c>
      <c r="V12" s="46">
        <f>(O12+R12)/2</f>
        <v>66.51388888888889</v>
      </c>
      <c r="W12" s="76" t="s">
        <v>33</v>
      </c>
      <c r="X12" s="53"/>
    </row>
    <row r="13" spans="1:24" ht="54" customHeight="1">
      <c r="A13" s="39">
        <f>RANK(U13,U$10:U$14,0)</f>
        <v>4</v>
      </c>
      <c r="B13" s="52">
        <v>18</v>
      </c>
      <c r="C13" s="41" t="str">
        <f>VLOOKUP($B13,'[1]Мастер лист'!$A:$V,COLUMNS('[1]Мастер лист'!$A:C),FALSE)</f>
        <v>МУРЫГИНА  Ольга, 1994</v>
      </c>
      <c r="D13" s="75" t="str">
        <f>VLOOKUP($B13,'[1]Мастер лист'!$A:$V,COLUMNS('[1]Мастер лист'!$A:D),FALSE)</f>
        <v>016994</v>
      </c>
      <c r="E13" s="76" t="str">
        <f>VLOOKUP($B13,'[1]Мастер лист'!$A:$V,COLUMNS('[1]Мастер лист'!$A:E),FALSE)</f>
        <v>б.р</v>
      </c>
      <c r="F13" s="41" t="str">
        <f>VLOOKUP($B13,'[1]Мастер лист'!$A:$V,COLUMNS('[1]Мастер лист'!$A:F),FALSE)</f>
        <v>СВИТ ДРИМ-09, коб, гнед, спорт пони, Лапарит, КСК Ясенево,  Россия</v>
      </c>
      <c r="G13" s="75" t="str">
        <f>VLOOKUP($B13,'[1]Мастер лист'!$A:$V,COLUMNS('[1]Мастер лист'!$A:G),FALSE)</f>
        <v>020376</v>
      </c>
      <c r="H13" s="76" t="str">
        <f>VLOOKUP($B13,'[1]Мастер лист'!$A:$V,COLUMNS('[1]Мастер лист'!$A:H),FALSE)</f>
        <v>Пожидаева Т.А.</v>
      </c>
      <c r="I13" s="76" t="str">
        <f>VLOOKUP($B13,'[1]Мастер лист'!$A:$V,COLUMNS('[1]Мастер лист'!$A:I),FALSE)</f>
        <v>ШВЕ "HRS Paradise"</v>
      </c>
      <c r="J13" s="45">
        <v>6.3</v>
      </c>
      <c r="K13" s="77">
        <v>6.5</v>
      </c>
      <c r="L13" s="49">
        <v>6.5</v>
      </c>
      <c r="M13" s="49">
        <v>6.4</v>
      </c>
      <c r="N13" s="77">
        <f>SUM(J13:M13)</f>
        <v>25.700000000000003</v>
      </c>
      <c r="O13" s="46">
        <f>N13/0.4</f>
        <v>64.25</v>
      </c>
      <c r="P13" s="39">
        <f>RANK(N13,N$10:N$14,0)</f>
        <v>4</v>
      </c>
      <c r="Q13" s="39">
        <v>178.5</v>
      </c>
      <c r="R13" s="46">
        <f>Q13/2.7</f>
        <v>66.1111111111111</v>
      </c>
      <c r="S13" s="39">
        <f>RANK(R13,R$10:R$14,0)</f>
        <v>4</v>
      </c>
      <c r="T13" s="50"/>
      <c r="U13" s="48">
        <f>Q13+N13</f>
        <v>204.2</v>
      </c>
      <c r="V13" s="46">
        <f>(O13+R13)/2</f>
        <v>65.18055555555554</v>
      </c>
      <c r="W13" s="76"/>
      <c r="X13" s="53"/>
    </row>
    <row r="14" spans="1:24" ht="54" customHeight="1">
      <c r="A14" s="39">
        <f>RANK(U14,U$10:U$14,0)</f>
        <v>5</v>
      </c>
      <c r="B14" s="40">
        <v>2</v>
      </c>
      <c r="C14" s="41" t="str">
        <f>VLOOKUP($B14,'[1]Мастер лист'!$A:$V,COLUMNS('[1]Мастер лист'!$A:C),FALSE)</f>
        <v>БОЙКО Вера, 2010</v>
      </c>
      <c r="D14" s="75" t="str">
        <f>VLOOKUP($B14,'[1]Мастер лист'!$A:$V,COLUMNS('[1]Мастер лист'!$A:D),FALSE)</f>
        <v>016010</v>
      </c>
      <c r="E14" s="76" t="str">
        <f>VLOOKUP($B14,'[1]Мастер лист'!$A:$V,COLUMNS('[1]Мастер лист'!$A:E),FALSE)</f>
        <v>б.р</v>
      </c>
      <c r="F14" s="41" t="str">
        <f>VLOOKUP($B14,'[1]Мастер лист'!$A:$V,COLUMNS('[1]Мастер лист'!$A:F),FALSE)</f>
        <v>ГРЕЙТ КЕТЧЕР - 13,  жер, вор, уэльск, Турнинас Гизмор,  КСК Ковчег Лен обл.</v>
      </c>
      <c r="G14" s="75" t="str">
        <f>VLOOKUP($B14,'[1]Мастер лист'!$A:$V,COLUMNS('[1]Мастер лист'!$A:G),FALSE)</f>
        <v>024168</v>
      </c>
      <c r="H14" s="76" t="str">
        <f>VLOOKUP($B14,'[1]Мастер лист'!$A:$V,COLUMNS('[1]Мастер лист'!$A:H),FALSE)</f>
        <v>Жилина О.Е.</v>
      </c>
      <c r="I14" s="76" t="str">
        <f>VLOOKUP($B14,'[1]Мастер лист'!$A:$V,COLUMNS('[1]Мастер лист'!$A:I),FALSE)</f>
        <v>ч.в. МО</v>
      </c>
      <c r="J14" s="49">
        <v>6.2</v>
      </c>
      <c r="K14" s="77">
        <v>6.3</v>
      </c>
      <c r="L14" s="49">
        <v>6.3</v>
      </c>
      <c r="M14" s="45">
        <v>6.3</v>
      </c>
      <c r="N14" s="77">
        <f>SUM(J14:M14)</f>
        <v>25.1</v>
      </c>
      <c r="O14" s="46">
        <f>N14/0.4</f>
        <v>62.75</v>
      </c>
      <c r="P14" s="39">
        <f>RANK(N14,N$10:N$14,0)</f>
        <v>5</v>
      </c>
      <c r="Q14" s="45">
        <v>145.5</v>
      </c>
      <c r="R14" s="46">
        <f>Q14/2.7</f>
        <v>53.888888888888886</v>
      </c>
      <c r="S14" s="39">
        <f>RANK(R14,R$10:R$14,0)</f>
        <v>5</v>
      </c>
      <c r="T14" s="47"/>
      <c r="U14" s="48">
        <f>Q14+N14</f>
        <v>170.6</v>
      </c>
      <c r="V14" s="46">
        <f>(O14+R14)/2</f>
        <v>58.31944444444444</v>
      </c>
      <c r="W14" s="76" t="s">
        <v>33</v>
      </c>
      <c r="X14" s="53"/>
    </row>
    <row r="15" spans="1:24" ht="18.75">
      <c r="A15" s="78" t="s">
        <v>40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  <c r="X15" s="53"/>
    </row>
    <row r="16" spans="1:24" ht="38.25">
      <c r="A16" s="81">
        <v>1</v>
      </c>
      <c r="B16" s="52">
        <v>37</v>
      </c>
      <c r="C16" s="71" t="str">
        <f>VLOOKUP($B16,'[1]Мастер лист'!$A:$V,COLUMNS('[1]Мастер лист'!$A:C),FALSE)</f>
        <v>СЛЮЗАР  Кристина, 2004</v>
      </c>
      <c r="D16" s="72">
        <f>VLOOKUP($B16,'[1]Мастер лист'!$A:$V,COLUMNS('[1]Мастер лист'!$A:D),FALSE)</f>
        <v>0</v>
      </c>
      <c r="E16" s="73" t="str">
        <f>VLOOKUP($B16,'[1]Мастер лист'!$A:$V,COLUMNS('[1]Мастер лист'!$A:E),FALSE)</f>
        <v>б.р</v>
      </c>
      <c r="F16" s="71" t="str">
        <f>VLOOKUP($B16,'[1]Мастер лист'!$A:$V,COLUMNS('[1]Мастер лист'!$A:F),FALSE)</f>
        <v>РАДЖА-13 мерин, гн. укр.верх., Ареал, Украина</v>
      </c>
      <c r="G16" s="72" t="str">
        <f>VLOOKUP($B16,'[1]Мастер лист'!$A:$V,COLUMNS('[1]Мастер лист'!$A:G),FALSE)</f>
        <v>020268</v>
      </c>
      <c r="H16" s="73" t="str">
        <f>VLOOKUP($B16,'[1]Мастер лист'!$A:$V,COLUMNS('[1]Мастер лист'!$A:H),FALSE)</f>
        <v>Бисиркин С,И.</v>
      </c>
      <c r="I16" s="73" t="str">
        <f>VLOOKUP($B16,'[1]Мастер лист'!$A:$V,COLUMNS('[1]Мастер лист'!$A:I),FALSE)</f>
        <v>ч.в. МО</v>
      </c>
      <c r="J16" s="45">
        <v>6.6</v>
      </c>
      <c r="K16" s="77">
        <v>6.2</v>
      </c>
      <c r="L16" s="49">
        <v>6.3</v>
      </c>
      <c r="M16" s="49">
        <v>6.3</v>
      </c>
      <c r="N16" s="77">
        <f>SUM(J16:M16)</f>
        <v>25.400000000000002</v>
      </c>
      <c r="O16" s="46">
        <f>N16/0.4</f>
        <v>63.5</v>
      </c>
      <c r="P16" s="39">
        <f>RANK(N16,N$16:N$16,0)</f>
        <v>1</v>
      </c>
      <c r="Q16" s="39">
        <v>174.5</v>
      </c>
      <c r="R16" s="46">
        <f>Q16/2.7</f>
        <v>64.62962962962962</v>
      </c>
      <c r="S16" s="39">
        <f>RANK(Q16,Q$16:Q$16,0)</f>
        <v>1</v>
      </c>
      <c r="T16" s="44"/>
      <c r="U16" s="48">
        <f>Q16+N16</f>
        <v>199.9</v>
      </c>
      <c r="V16" s="46">
        <f>(O16+R16)/2</f>
        <v>64.06481481481481</v>
      </c>
      <c r="W16" s="44"/>
      <c r="X16" s="53"/>
    </row>
    <row r="17" spans="1:23" ht="15" hidden="1">
      <c r="A17" s="39"/>
      <c r="B17" s="52"/>
      <c r="C17" s="41"/>
      <c r="D17" s="72"/>
      <c r="E17" s="73"/>
      <c r="F17" s="41"/>
      <c r="G17" s="75"/>
      <c r="H17" s="76"/>
      <c r="I17" s="76"/>
      <c r="J17" s="54"/>
      <c r="K17" s="46"/>
      <c r="L17" s="39"/>
      <c r="M17" s="39"/>
      <c r="N17" s="46"/>
      <c r="O17" s="39"/>
      <c r="P17" s="39"/>
      <c r="Q17" s="46"/>
      <c r="R17" s="39"/>
      <c r="S17" s="50"/>
      <c r="T17" s="48"/>
      <c r="U17" s="46"/>
      <c r="V17" s="44"/>
      <c r="W17" s="53"/>
    </row>
    <row r="18" spans="1:23" ht="15" hidden="1">
      <c r="A18" s="39"/>
      <c r="B18" s="52"/>
      <c r="C18" s="41"/>
      <c r="D18" s="72"/>
      <c r="E18" s="73"/>
      <c r="F18" s="41"/>
      <c r="G18" s="75"/>
      <c r="H18" s="76"/>
      <c r="I18" s="76"/>
      <c r="J18" s="54"/>
      <c r="K18" s="46"/>
      <c r="L18" s="39"/>
      <c r="M18" s="39"/>
      <c r="N18" s="46"/>
      <c r="O18" s="39"/>
      <c r="P18" s="39"/>
      <c r="Q18" s="46"/>
      <c r="R18" s="39"/>
      <c r="S18" s="50"/>
      <c r="T18" s="48"/>
      <c r="U18" s="46"/>
      <c r="V18" s="44"/>
      <c r="W18" s="53"/>
    </row>
    <row r="19" spans="1:23" ht="15" hidden="1">
      <c r="A19" s="55"/>
      <c r="B19" s="52"/>
      <c r="C19" s="41"/>
      <c r="D19" s="42"/>
      <c r="E19" s="43"/>
      <c r="F19" s="41"/>
      <c r="G19" s="42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53"/>
    </row>
    <row r="20" spans="1:23" ht="15" hidden="1">
      <c r="A20" s="55"/>
      <c r="B20" s="52"/>
      <c r="C20" s="41"/>
      <c r="D20" s="42"/>
      <c r="E20" s="43"/>
      <c r="F20" s="41"/>
      <c r="G20" s="4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53"/>
    </row>
    <row r="21" spans="1:23" ht="15" hidden="1">
      <c r="A21" s="55"/>
      <c r="B21" s="52"/>
      <c r="C21" s="41"/>
      <c r="D21" s="42"/>
      <c r="E21" s="43"/>
      <c r="F21" s="41"/>
      <c r="G21" s="42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53"/>
    </row>
    <row r="22" spans="1:23" ht="15" hidden="1">
      <c r="A22" s="55"/>
      <c r="B22" s="52"/>
      <c r="C22" s="41"/>
      <c r="D22" s="42"/>
      <c r="E22" s="43"/>
      <c r="F22" s="41"/>
      <c r="G22" s="42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53"/>
    </row>
    <row r="23" spans="1:23" ht="15" hidden="1">
      <c r="A23" s="55"/>
      <c r="B23" s="52"/>
      <c r="C23" s="41"/>
      <c r="D23" s="42"/>
      <c r="E23" s="43"/>
      <c r="F23" s="41"/>
      <c r="G23" s="42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53"/>
    </row>
    <row r="24" spans="1:23" ht="8.25" customHeight="1">
      <c r="A24" s="56"/>
      <c r="B24" s="57"/>
      <c r="C24" s="58"/>
      <c r="D24" s="59"/>
      <c r="E24" s="60"/>
      <c r="F24" s="58"/>
      <c r="G24" s="61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 t="s">
        <v>26</v>
      </c>
      <c r="T24" s="62"/>
      <c r="U24" s="62"/>
      <c r="V24" s="62"/>
      <c r="W24" s="63"/>
    </row>
    <row r="25" spans="1:23" ht="15.75">
      <c r="A25" s="64" t="s">
        <v>27</v>
      </c>
      <c r="B25" s="65"/>
      <c r="C25" s="65"/>
      <c r="D25" s="65"/>
      <c r="E25" s="65"/>
      <c r="F25" s="65"/>
      <c r="G25" s="65"/>
      <c r="H25" s="65"/>
      <c r="I25" s="65"/>
      <c r="J25" s="65"/>
      <c r="K25" s="66" t="str">
        <f>'[1]Мастер лист'!F84</f>
        <v>Барышева Г.Б., ВК (Московская обл.), 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</row>
    <row r="26" spans="1:23" ht="23.25" customHeight="1">
      <c r="A26" s="64" t="s">
        <v>28</v>
      </c>
      <c r="B26" s="65"/>
      <c r="C26" s="65"/>
      <c r="D26" s="65"/>
      <c r="E26" s="65"/>
      <c r="F26" s="65"/>
      <c r="G26" s="65"/>
      <c r="H26" s="65"/>
      <c r="I26" s="65"/>
      <c r="J26" s="65"/>
      <c r="K26" s="66" t="str">
        <f>'[1]Мастер лист'!F86</f>
        <v>Орлова Е.О., ВК (Москва)</v>
      </c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</row>
  </sheetData>
  <sheetProtection/>
  <mergeCells count="23">
    <mergeCell ref="A9:X9"/>
    <mergeCell ref="A15:W15"/>
    <mergeCell ref="A4:X4"/>
    <mergeCell ref="J6:S6"/>
    <mergeCell ref="X6:X8"/>
    <mergeCell ref="J7:P7"/>
    <mergeCell ref="Q7:S7"/>
    <mergeCell ref="T6:T8"/>
    <mergeCell ref="U6:U8"/>
    <mergeCell ref="V6:V8"/>
    <mergeCell ref="W6:W8"/>
    <mergeCell ref="F6:F8"/>
    <mergeCell ref="G6:G8"/>
    <mergeCell ref="H6:H8"/>
    <mergeCell ref="I6:I8"/>
    <mergeCell ref="A1:W1"/>
    <mergeCell ref="A2:W2"/>
    <mergeCell ref="A3:W3"/>
    <mergeCell ref="A6:A8"/>
    <mergeCell ref="B6:B8"/>
    <mergeCell ref="C6:C8"/>
    <mergeCell ref="D6:D8"/>
    <mergeCell ref="E6:E8"/>
  </mergeCells>
  <conditionalFormatting sqref="A1 A3 B19:V23">
    <cfRule type="cellIs" priority="62" dxfId="330" operator="equal">
      <formula>0</formula>
    </cfRule>
  </conditionalFormatting>
  <conditionalFormatting sqref="A1 X1:AE3 A3 A19:V23 Y4:AE8">
    <cfRule type="containsErrors" priority="63" dxfId="330">
      <formula>ISERROR(A1)</formula>
    </cfRule>
  </conditionalFormatting>
  <conditionalFormatting sqref="A2">
    <cfRule type="cellIs" priority="59" dxfId="330" operator="equal">
      <formula>0</formula>
    </cfRule>
  </conditionalFormatting>
  <conditionalFormatting sqref="A2">
    <cfRule type="containsErrors" priority="60" dxfId="330">
      <formula>ISERROR(A2)</formula>
    </cfRule>
  </conditionalFormatting>
  <conditionalFormatting sqref="A19:A23">
    <cfRule type="cellIs" priority="58" dxfId="331" operator="equal" stopIfTrue="1">
      <formula>0</formula>
    </cfRule>
  </conditionalFormatting>
  <conditionalFormatting sqref="A24:V26">
    <cfRule type="cellIs" priority="56" dxfId="330" operator="equal">
      <formula>0</formula>
    </cfRule>
  </conditionalFormatting>
  <conditionalFormatting sqref="A24:W26">
    <cfRule type="containsErrors" priority="57" dxfId="330">
      <formula>ISERROR(A24)</formula>
    </cfRule>
  </conditionalFormatting>
  <conditionalFormatting sqref="W19:W20">
    <cfRule type="cellIs" priority="54" dxfId="330" operator="equal">
      <formula>0</formula>
    </cfRule>
    <cfRule type="containsErrors" priority="55" dxfId="330">
      <formula>ISERROR(W19)</formula>
    </cfRule>
  </conditionalFormatting>
  <conditionalFormatting sqref="W21:W23">
    <cfRule type="cellIs" priority="52" dxfId="330" operator="equal">
      <formula>0</formula>
    </cfRule>
    <cfRule type="containsErrors" priority="53" dxfId="330">
      <formula>ISERROR(W21)</formula>
    </cfRule>
  </conditionalFormatting>
  <conditionalFormatting sqref="B17:M18 O17:P18 R17:V18">
    <cfRule type="cellIs" priority="50" dxfId="330" operator="equal">
      <formula>0</formula>
    </cfRule>
  </conditionalFormatting>
  <conditionalFormatting sqref="B17:M18 O17:P18 R17:V18">
    <cfRule type="containsErrors" priority="51" dxfId="330">
      <formula>ISERROR(B17)</formula>
    </cfRule>
  </conditionalFormatting>
  <conditionalFormatting sqref="A17:A18">
    <cfRule type="containsErrors" priority="48" dxfId="330">
      <formula>ISERROR(A17)</formula>
    </cfRule>
  </conditionalFormatting>
  <conditionalFormatting sqref="A17:A18">
    <cfRule type="cellIs" priority="49" dxfId="331" operator="equal" stopIfTrue="1">
      <formula>0</formula>
    </cfRule>
  </conditionalFormatting>
  <conditionalFormatting sqref="W17:W18">
    <cfRule type="cellIs" priority="44" dxfId="330" operator="equal">
      <formula>0</formula>
    </cfRule>
    <cfRule type="containsErrors" priority="45" dxfId="330">
      <formula>ISERROR(W17)</formula>
    </cfRule>
  </conditionalFormatting>
  <conditionalFormatting sqref="N17:N18">
    <cfRule type="cellIs" priority="42" dxfId="330" operator="equal">
      <formula>0</formula>
    </cfRule>
  </conditionalFormatting>
  <conditionalFormatting sqref="N17:N18">
    <cfRule type="containsErrors" priority="43" dxfId="330">
      <formula>ISERROR(N17)</formula>
    </cfRule>
  </conditionalFormatting>
  <conditionalFormatting sqref="Q17:Q18">
    <cfRule type="cellIs" priority="40" dxfId="330" operator="equal">
      <formula>0</formula>
    </cfRule>
  </conditionalFormatting>
  <conditionalFormatting sqref="Q17:Q18">
    <cfRule type="containsErrors" priority="41" dxfId="330">
      <formula>ISERROR(Q17)</formula>
    </cfRule>
  </conditionalFormatting>
  <conditionalFormatting sqref="J16:O16">
    <cfRule type="cellIs" priority="1" dxfId="330" operator="equal">
      <formula>0</formula>
    </cfRule>
  </conditionalFormatting>
  <conditionalFormatting sqref="A9">
    <cfRule type="cellIs" priority="15" dxfId="330" operator="equal">
      <formula>0</formula>
    </cfRule>
  </conditionalFormatting>
  <conditionalFormatting sqref="A9">
    <cfRule type="containsErrors" priority="16" dxfId="330">
      <formula>ISERROR(A9)</formula>
    </cfRule>
  </conditionalFormatting>
  <conditionalFormatting sqref="X10:X12">
    <cfRule type="cellIs" priority="13" dxfId="330" operator="equal">
      <formula>0</formula>
    </cfRule>
    <cfRule type="containsErrors" priority="14" dxfId="330">
      <formula>ISERROR(X10)</formula>
    </cfRule>
  </conditionalFormatting>
  <conditionalFormatting sqref="X13:X16">
    <cfRule type="cellIs" priority="11" dxfId="330" operator="equal">
      <formula>0</formula>
    </cfRule>
    <cfRule type="containsErrors" priority="12" dxfId="330">
      <formula>ISERROR(X13)</formula>
    </cfRule>
  </conditionalFormatting>
  <conditionalFormatting sqref="A6:W6 A5:Q5 A4 A7:J7 Q7:W7 A8:W8 S5">
    <cfRule type="cellIs" priority="7" dxfId="330" operator="equal">
      <formula>0</formula>
    </cfRule>
  </conditionalFormatting>
  <conditionalFormatting sqref="A6:W6 A5:Q5 A4 A7:J7 Q7:W7 A8:W8 S5">
    <cfRule type="containsErrors" priority="8" dxfId="330">
      <formula>ISERROR(A4)</formula>
    </cfRule>
  </conditionalFormatting>
  <conditionalFormatting sqref="C11:M12 B13:M14 B16:I16 C10:W10 N11:W14 P16:W16">
    <cfRule type="cellIs" priority="5" dxfId="330" operator="equal">
      <formula>0</formula>
    </cfRule>
  </conditionalFormatting>
  <conditionalFormatting sqref="A10:A12 C11:M12 B13:M14 B16:I16 C10:W10 N11:W14 P16:W16">
    <cfRule type="containsErrors" priority="6" dxfId="330">
      <formula>ISERROR(A10)</formula>
    </cfRule>
  </conditionalFormatting>
  <conditionalFormatting sqref="A13:A16">
    <cfRule type="containsErrors" priority="3" dxfId="330">
      <formula>ISERROR(A13)</formula>
    </cfRule>
  </conditionalFormatting>
  <conditionalFormatting sqref="A10:A16">
    <cfRule type="cellIs" priority="4" dxfId="331" operator="equal" stopIfTrue="1">
      <formula>0</formula>
    </cfRule>
  </conditionalFormatting>
  <conditionalFormatting sqref="J16:O16">
    <cfRule type="containsErrors" priority="2" dxfId="330">
      <formula>ISERROR(J16)</formula>
    </cfRule>
  </conditionalFormatting>
  <printOptions/>
  <pageMargins left="0.25" right="0.25" top="0.75" bottom="0.75" header="0.3" footer="0.3"/>
  <pageSetup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8"/>
  <sheetViews>
    <sheetView view="pageBreakPreview" zoomScale="80" zoomScaleNormal="77" zoomScaleSheetLayoutView="80" zoomScalePageLayoutView="0" workbookViewId="0" topLeftCell="A1">
      <selection activeCell="A1" sqref="A1:W1"/>
    </sheetView>
  </sheetViews>
  <sheetFormatPr defaultColWidth="9.140625" defaultRowHeight="15"/>
  <cols>
    <col min="1" max="1" width="4.57421875" style="0" customWidth="1"/>
    <col min="2" max="2" width="0" style="0" hidden="1" customWidth="1"/>
    <col min="3" max="3" width="18.8515625" style="0" customWidth="1"/>
    <col min="4" max="4" width="0" style="0" hidden="1" customWidth="1"/>
    <col min="5" max="5" width="5.421875" style="0" customWidth="1"/>
    <col min="6" max="6" width="25.28125" style="0" customWidth="1"/>
    <col min="7" max="8" width="0" style="0" hidden="1" customWidth="1"/>
    <col min="9" max="9" width="12.421875" style="0" customWidth="1"/>
    <col min="10" max="10" width="6.00390625" style="0" customWidth="1"/>
    <col min="11" max="11" width="7.57421875" style="0" customWidth="1"/>
    <col min="12" max="12" width="4.421875" style="0" customWidth="1"/>
    <col min="13" max="13" width="6.28125" style="0" customWidth="1"/>
    <col min="14" max="14" width="7.7109375" style="0" customWidth="1"/>
    <col min="15" max="16" width="6.7109375" style="0" customWidth="1"/>
    <col min="17" max="17" width="7.57421875" style="0" customWidth="1"/>
    <col min="18" max="18" width="7.421875" style="0" customWidth="1"/>
    <col min="19" max="19" width="5.28125" style="0" customWidth="1"/>
    <col min="20" max="20" width="5.421875" style="0" customWidth="1"/>
    <col min="21" max="21" width="7.140625" style="0" hidden="1" customWidth="1"/>
    <col min="22" max="22" width="8.7109375" style="0" customWidth="1"/>
    <col min="23" max="23" width="6.28125" style="0" customWidth="1"/>
    <col min="24" max="24" width="6.57421875" style="0" hidden="1" customWidth="1"/>
    <col min="25" max="16384" width="8.7109375" style="0" customWidth="1"/>
  </cols>
  <sheetData>
    <row r="1" spans="1:23" s="2" customFormat="1" ht="21" customHeight="1">
      <c r="A1" s="1" t="str">
        <f>'[1]Мастер лист'!A1:I1</f>
        <v>«Летний Кубок КСК «Ромашково» по выездке» 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24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3.25" customHeight="1">
      <c r="A3" s="1" t="s">
        <v>51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s="2" customFormat="1" ht="18.75" customHeight="1">
      <c r="A4" s="3" t="s">
        <v>41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3" s="2" customFormat="1" ht="15.75" customHeight="1">
      <c r="A5" s="4" t="str">
        <f>'[1]Мастер лист'!A4</f>
        <v>КСК «Ромашково», Московская область</v>
      </c>
      <c r="B5" s="4"/>
      <c r="C5" s="5"/>
      <c r="D5" s="5"/>
      <c r="E5" s="5"/>
      <c r="F5" s="5"/>
      <c r="G5" s="5"/>
      <c r="H5" s="5"/>
      <c r="R5" s="8"/>
      <c r="S5" s="96" t="s">
        <v>49</v>
      </c>
      <c r="T5" s="96"/>
      <c r="U5" s="96"/>
      <c r="V5" s="7"/>
      <c r="W5" s="8"/>
    </row>
    <row r="6" spans="1:24" s="2" customFormat="1" ht="15.75" customHeight="1">
      <c r="A6" s="9" t="s">
        <v>2</v>
      </c>
      <c r="B6" s="9" t="s">
        <v>3</v>
      </c>
      <c r="C6" s="10" t="s">
        <v>4</v>
      </c>
      <c r="D6" s="11" t="s">
        <v>5</v>
      </c>
      <c r="E6" s="9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82" t="s">
        <v>11</v>
      </c>
      <c r="K6" s="83"/>
      <c r="L6" s="83"/>
      <c r="M6" s="83"/>
      <c r="N6" s="83"/>
      <c r="O6" s="83"/>
      <c r="P6" s="83"/>
      <c r="Q6" s="83"/>
      <c r="R6" s="83"/>
      <c r="S6" s="84"/>
      <c r="T6" s="85" t="s">
        <v>42</v>
      </c>
      <c r="U6" s="86" t="s">
        <v>50</v>
      </c>
      <c r="V6" s="87" t="s">
        <v>14</v>
      </c>
      <c r="W6" s="18" t="s">
        <v>15</v>
      </c>
      <c r="X6" s="19" t="s">
        <v>16</v>
      </c>
    </row>
    <row r="7" spans="1:24" s="2" customFormat="1" ht="18" customHeight="1">
      <c r="A7" s="21"/>
      <c r="B7" s="21"/>
      <c r="C7" s="10"/>
      <c r="D7" s="22"/>
      <c r="E7" s="21"/>
      <c r="F7" s="10"/>
      <c r="G7" s="10"/>
      <c r="H7" s="10"/>
      <c r="I7" s="10"/>
      <c r="J7" s="23" t="s">
        <v>19</v>
      </c>
      <c r="K7" s="24"/>
      <c r="L7" s="24"/>
      <c r="M7" s="24"/>
      <c r="N7" s="24"/>
      <c r="O7" s="24"/>
      <c r="P7" s="25"/>
      <c r="Q7" s="26" t="s">
        <v>18</v>
      </c>
      <c r="R7" s="26"/>
      <c r="S7" s="26"/>
      <c r="T7" s="88"/>
      <c r="U7" s="89"/>
      <c r="V7" s="87"/>
      <c r="W7" s="18"/>
      <c r="X7" s="29"/>
    </row>
    <row r="8" spans="1:24" s="2" customFormat="1" ht="56.25" customHeight="1">
      <c r="A8" s="31"/>
      <c r="B8" s="31"/>
      <c r="C8" s="10"/>
      <c r="D8" s="32"/>
      <c r="E8" s="31"/>
      <c r="F8" s="10"/>
      <c r="G8" s="10"/>
      <c r="H8" s="10"/>
      <c r="I8" s="10"/>
      <c r="J8" s="90" t="s">
        <v>43</v>
      </c>
      <c r="K8" s="90" t="s">
        <v>44</v>
      </c>
      <c r="L8" s="90" t="s">
        <v>45</v>
      </c>
      <c r="M8" s="90" t="s">
        <v>46</v>
      </c>
      <c r="N8" s="91" t="s">
        <v>47</v>
      </c>
      <c r="O8" s="92" t="s">
        <v>21</v>
      </c>
      <c r="P8" s="93" t="s">
        <v>2</v>
      </c>
      <c r="Q8" s="93" t="s">
        <v>48</v>
      </c>
      <c r="R8" s="92" t="s">
        <v>21</v>
      </c>
      <c r="S8" s="93" t="s">
        <v>2</v>
      </c>
      <c r="T8" s="94"/>
      <c r="U8" s="95"/>
      <c r="V8" s="87"/>
      <c r="W8" s="18"/>
      <c r="X8" s="37"/>
    </row>
    <row r="9" spans="1:24" ht="24.75" customHeight="1">
      <c r="A9" s="51" t="s">
        <v>52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</row>
    <row r="10" spans="1:24" ht="33" customHeight="1">
      <c r="A10" s="39">
        <f aca="true" t="shared" si="0" ref="A10:A22">RANK(V10,V$10:V$22,0)</f>
        <v>1</v>
      </c>
      <c r="B10" s="52">
        <v>45</v>
      </c>
      <c r="C10" s="107" t="str">
        <f>VLOOKUP($B10,'[1]Мастер лист'!$A:$V,COLUMNS('[1]Мастер лист'!$A:C),FALSE)</f>
        <v>РАХМАНИНА  Наталья, 2002</v>
      </c>
      <c r="D10" s="108" t="str">
        <f>VLOOKUP($B10,'[1]Мастер лист'!$A:$V,COLUMNS('[1]Мастер лист'!$A:D),FALSE)</f>
        <v>072802</v>
      </c>
      <c r="E10" s="109" t="str">
        <f>VLOOKUP($B10,'[1]Мастер лист'!$A:$V,COLUMNS('[1]Мастер лист'!$A:E),FALSE)</f>
        <v>б.р</v>
      </c>
      <c r="F10" s="107" t="str">
        <f>VLOOKUP($B10,'[1]Мастер лист'!$A:$V,COLUMNS('[1]Мастер лист'!$A:F),FALSE)</f>
        <v>БУЦЕФАЛ - 08,  вор, жер, фриз, Титце 428, Нидерланды</v>
      </c>
      <c r="G10" s="108" t="str">
        <f>VLOOKUP($B10,'[1]Мастер лист'!$A:$V,COLUMNS('[1]Мастер лист'!$A:G),FALSE)</f>
        <v>014154</v>
      </c>
      <c r="H10" s="109" t="str">
        <f>VLOOKUP($B10,'[1]Мастер лист'!$A:$V,COLUMNS('[1]Мастер лист'!$A:H),FALSE)</f>
        <v>Смирнова Е.А.</v>
      </c>
      <c r="I10" s="109" t="str">
        <f>VLOOKUP($B10,'[1]Мастер лист'!$A:$V,COLUMNS('[1]Мастер лист'!$A:I),FALSE)</f>
        <v>КК Лос Эстаблос, МО</v>
      </c>
      <c r="J10" s="97">
        <v>6.9</v>
      </c>
      <c r="K10" s="97">
        <v>6.8</v>
      </c>
      <c r="L10" s="97">
        <v>6.9</v>
      </c>
      <c r="M10" s="97">
        <v>6.8</v>
      </c>
      <c r="N10" s="77">
        <f aca="true" t="shared" si="1" ref="N10:N23">SUM(J10:M10)</f>
        <v>27.400000000000002</v>
      </c>
      <c r="O10" s="46">
        <f aca="true" t="shared" si="2" ref="O10:O23">N10/0.4</f>
        <v>68.5</v>
      </c>
      <c r="P10" s="39">
        <f aca="true" t="shared" si="3" ref="P10:P23">RANK(N10,N$10:N$22,0)</f>
        <v>1</v>
      </c>
      <c r="Q10" s="98">
        <v>154.5</v>
      </c>
      <c r="R10" s="46">
        <f aca="true" t="shared" si="4" ref="R10:R23">Q10/2.2</f>
        <v>70.22727272727272</v>
      </c>
      <c r="S10" s="39">
        <f aca="true" t="shared" si="5" ref="S10:S23">RANK(R10,R$10:R$22,0)</f>
        <v>1</v>
      </c>
      <c r="T10" s="50"/>
      <c r="U10" s="48"/>
      <c r="V10" s="46">
        <f aca="true" t="shared" si="6" ref="V10:V23">(O10+R10)/2</f>
        <v>69.36363636363636</v>
      </c>
      <c r="W10" s="44" t="s">
        <v>33</v>
      </c>
      <c r="X10" s="53"/>
    </row>
    <row r="11" spans="1:24" ht="32.25" customHeight="1">
      <c r="A11" s="39">
        <f t="shared" si="0"/>
        <v>2</v>
      </c>
      <c r="B11" s="52">
        <v>42</v>
      </c>
      <c r="C11" s="107" t="str">
        <f>VLOOKUP($B11,'[1]Мастер лист'!$A:$V,COLUMNS('[1]Мастер лист'!$A:C),FALSE)</f>
        <v>ГЕРАСИМЧУК  Софья, 2004</v>
      </c>
      <c r="D11" s="108">
        <f>VLOOKUP($B11,'[1]Мастер лист'!$A:$V,COLUMNS('[1]Мастер лист'!$A:D),FALSE)</f>
        <v>0</v>
      </c>
      <c r="E11" s="109" t="str">
        <f>VLOOKUP($B11,'[1]Мастер лист'!$A:$V,COLUMNS('[1]Мастер лист'!$A:E),FALSE)</f>
        <v>б.р</v>
      </c>
      <c r="F11" s="107" t="str">
        <f>VLOOKUP($B11,'[1]Мастер лист'!$A:$V,COLUMNS('[1]Мастер лист'!$A:F),FALSE)</f>
        <v>КОЛИБРИ - 13, коб, изобел, помесь</v>
      </c>
      <c r="G11" s="108">
        <f>VLOOKUP($B11,'[1]Мастер лист'!$A:$V,COLUMNS('[1]Мастер лист'!$A:G),FALSE)</f>
        <v>0</v>
      </c>
      <c r="H11" s="109" t="str">
        <f>VLOOKUP($B11,'[1]Мастер лист'!$A:$V,COLUMNS('[1]Мастер лист'!$A:H),FALSE)</f>
        <v>Попова О.А.</v>
      </c>
      <c r="I11" s="109" t="str">
        <f>VLOOKUP($B11,'[1]Мастер лист'!$A:$V,COLUMNS('[1]Мастер лист'!$A:I),FALSE)</f>
        <v>ч.в. МО</v>
      </c>
      <c r="J11" s="45">
        <v>6.7</v>
      </c>
      <c r="K11" s="77">
        <v>6.5</v>
      </c>
      <c r="L11" s="99">
        <v>6.6</v>
      </c>
      <c r="M11" s="99">
        <v>6.6</v>
      </c>
      <c r="N11" s="77">
        <f t="shared" si="1"/>
        <v>26.4</v>
      </c>
      <c r="O11" s="46">
        <f t="shared" si="2"/>
        <v>65.99999999999999</v>
      </c>
      <c r="P11" s="39">
        <f t="shared" si="3"/>
        <v>2</v>
      </c>
      <c r="Q11" s="39">
        <v>150.5</v>
      </c>
      <c r="R11" s="46">
        <f t="shared" si="4"/>
        <v>68.4090909090909</v>
      </c>
      <c r="S11" s="39">
        <f t="shared" si="5"/>
        <v>3</v>
      </c>
      <c r="T11" s="50"/>
      <c r="U11" s="48"/>
      <c r="V11" s="46">
        <f t="shared" si="6"/>
        <v>67.20454545454544</v>
      </c>
      <c r="W11" s="44" t="s">
        <v>33</v>
      </c>
      <c r="X11" s="53" t="e">
        <f>IF(#REF!=0,"1ю",IF(#REF!&lt;=4,"2ю",""))</f>
        <v>#REF!</v>
      </c>
    </row>
    <row r="12" spans="1:24" ht="30.75" customHeight="1">
      <c r="A12" s="39">
        <f t="shared" si="0"/>
        <v>3</v>
      </c>
      <c r="B12" s="52">
        <v>10</v>
      </c>
      <c r="C12" s="107" t="str">
        <f>VLOOKUP($B12,'[1]Мастер лист'!$A:$V,COLUMNS('[1]Мастер лист'!$A:C),FALSE)</f>
        <v>БЕГОУТОВА Валерия, 1997</v>
      </c>
      <c r="D12" s="108" t="str">
        <f>VLOOKUP($B12,'[1]Мастер лист'!$A:$V,COLUMNS('[1]Мастер лист'!$A:D),FALSE)</f>
        <v>051697</v>
      </c>
      <c r="E12" s="109" t="str">
        <f>VLOOKUP($B12,'[1]Мастер лист'!$A:$V,COLUMNS('[1]Мастер лист'!$A:E),FALSE)</f>
        <v>б.р</v>
      </c>
      <c r="F12" s="107" t="str">
        <f>VLOOKUP($B12,'[1]Мастер лист'!$A:$V,COLUMNS('[1]Мастер лист'!$A:F),FALSE)</f>
        <v>АМПИР - 12, мер, рыд, буденн, Арест, Буденн к.з</v>
      </c>
      <c r="G12" s="108" t="str">
        <f>VLOOKUP($B12,'[1]Мастер лист'!$A:$V,COLUMNS('[1]Мастер лист'!$A:G),FALSE)</f>
        <v>018007</v>
      </c>
      <c r="H12" s="109" t="str">
        <f>VLOOKUP($B12,'[1]Мастер лист'!$A:$V,COLUMNS('[1]Мастер лист'!$A:H),FALSE)</f>
        <v>Краснопольская Е.В.</v>
      </c>
      <c r="I12" s="109" t="str">
        <f>VLOOKUP($B12,'[1]Мастер лист'!$A:$V,COLUMNS('[1]Мастер лист'!$A:I),FALSE)</f>
        <v>ч.в. МО</v>
      </c>
      <c r="J12" s="97">
        <v>6.5</v>
      </c>
      <c r="K12" s="97">
        <v>6.5</v>
      </c>
      <c r="L12" s="97">
        <v>6.6</v>
      </c>
      <c r="M12" s="97">
        <v>6.6</v>
      </c>
      <c r="N12" s="77">
        <f t="shared" si="1"/>
        <v>26.200000000000003</v>
      </c>
      <c r="O12" s="46">
        <f t="shared" si="2"/>
        <v>65.5</v>
      </c>
      <c r="P12" s="39">
        <f t="shared" si="3"/>
        <v>3</v>
      </c>
      <c r="Q12" s="98">
        <v>148</v>
      </c>
      <c r="R12" s="46">
        <f t="shared" si="4"/>
        <v>67.27272727272727</v>
      </c>
      <c r="S12" s="39">
        <f t="shared" si="5"/>
        <v>5</v>
      </c>
      <c r="T12" s="50"/>
      <c r="U12" s="48"/>
      <c r="V12" s="46">
        <f t="shared" si="6"/>
        <v>66.38636363636363</v>
      </c>
      <c r="W12" s="44"/>
      <c r="X12" s="53" t="e">
        <f>IF(#REF!=0,"1ю",IF(#REF!&lt;=4,"2ю",""))</f>
        <v>#REF!</v>
      </c>
    </row>
    <row r="13" spans="1:24" ht="40.5" customHeight="1">
      <c r="A13" s="39">
        <f t="shared" si="0"/>
        <v>4</v>
      </c>
      <c r="B13" s="40">
        <v>9</v>
      </c>
      <c r="C13" s="107" t="str">
        <f>VLOOKUP($B13,'[1]Мастер лист'!$A:$V,COLUMNS('[1]Мастер лист'!$A:C),FALSE)</f>
        <v>БЕГОУТОВА Валерия, 1997</v>
      </c>
      <c r="D13" s="108" t="str">
        <f>VLOOKUP($B13,'[1]Мастер лист'!$A:$V,COLUMNS('[1]Мастер лист'!$A:D),FALSE)</f>
        <v>051697</v>
      </c>
      <c r="E13" s="109" t="str">
        <f>VLOOKUP($B13,'[1]Мастер лист'!$A:$V,COLUMNS('[1]Мастер лист'!$A:E),FALSE)</f>
        <v>б.р</v>
      </c>
      <c r="F13" s="107" t="str">
        <f>VLOOKUP($B13,'[1]Мастер лист'!$A:$V,COLUMNS('[1]Мастер лист'!$A:F),FALSE)</f>
        <v>КАРНАК -09, жер, гнед, уэльск, Волинг Фанте, Польша</v>
      </c>
      <c r="G13" s="108" t="str">
        <f>VLOOKUP($B13,'[1]Мастер лист'!$A:$V,COLUMNS('[1]Мастер лист'!$A:G),FALSE)</f>
        <v>012647</v>
      </c>
      <c r="H13" s="109" t="str">
        <f>VLOOKUP($B13,'[1]Мастер лист'!$A:$V,COLUMNS('[1]Мастер лист'!$A:H),FALSE)</f>
        <v>Баженова В.П.</v>
      </c>
      <c r="I13" s="109" t="str">
        <f>VLOOKUP($B13,'[1]Мастер лист'!$A:$V,COLUMNS('[1]Мастер лист'!$A:I),FALSE)</f>
        <v>ч.в. МО</v>
      </c>
      <c r="J13" s="45">
        <v>6.4</v>
      </c>
      <c r="K13" s="77">
        <v>6.5</v>
      </c>
      <c r="L13" s="99">
        <v>6.8</v>
      </c>
      <c r="M13" s="45">
        <v>6.4</v>
      </c>
      <c r="N13" s="77">
        <f t="shared" si="1"/>
        <v>26.1</v>
      </c>
      <c r="O13" s="46">
        <f t="shared" si="2"/>
        <v>65.25</v>
      </c>
      <c r="P13" s="39">
        <f t="shared" si="3"/>
        <v>4</v>
      </c>
      <c r="Q13" s="100">
        <v>147</v>
      </c>
      <c r="R13" s="46">
        <f t="shared" si="4"/>
        <v>66.81818181818181</v>
      </c>
      <c r="S13" s="39">
        <f t="shared" si="5"/>
        <v>6</v>
      </c>
      <c r="T13" s="50"/>
      <c r="U13" s="48"/>
      <c r="V13" s="46">
        <f t="shared" si="6"/>
        <v>66.0340909090909</v>
      </c>
      <c r="W13" s="44"/>
      <c r="X13" s="53" t="e">
        <f>IF(#REF!=0,"1ю",IF(#REF!&lt;=4,"2ю",""))</f>
        <v>#REF!</v>
      </c>
    </row>
    <row r="14" spans="1:24" ht="38.25" customHeight="1">
      <c r="A14" s="39">
        <f t="shared" si="0"/>
        <v>5</v>
      </c>
      <c r="B14" s="52">
        <v>46</v>
      </c>
      <c r="C14" s="107" t="str">
        <f>VLOOKUP($B14,'[1]Мастер лист'!$A:$V,COLUMNS('[1]Мастер лист'!$A:C),FALSE)</f>
        <v>РАХМАНИНА  Наталья, 2002</v>
      </c>
      <c r="D14" s="108" t="str">
        <f>VLOOKUP($B14,'[1]Мастер лист'!$A:$V,COLUMNS('[1]Мастер лист'!$A:D),FALSE)</f>
        <v>072802</v>
      </c>
      <c r="E14" s="109" t="str">
        <f>VLOOKUP($B14,'[1]Мастер лист'!$A:$V,COLUMNS('[1]Мастер лист'!$A:E),FALSE)</f>
        <v>б.р</v>
      </c>
      <c r="F14" s="107" t="str">
        <f>VLOOKUP($B14,'[1]Мастер лист'!$A:$V,COLUMNS('[1]Мастер лист'!$A:F),FALSE)</f>
        <v>СИНФОНИКО ВАР - 12, жер, сер, андалуз, Лименьо 31, Испания</v>
      </c>
      <c r="G14" s="108" t="str">
        <f>VLOOKUP($B14,'[1]Мастер лист'!$A:$V,COLUMNS('[1]Мастер лист'!$A:G),FALSE)</f>
        <v>019099</v>
      </c>
      <c r="H14" s="109" t="str">
        <f>VLOOKUP($B14,'[1]Мастер лист'!$A:$V,COLUMNS('[1]Мастер лист'!$A:H),FALSE)</f>
        <v>Смирнова Н.А.</v>
      </c>
      <c r="I14" s="109" t="str">
        <f>VLOOKUP($B14,'[1]Мастер лист'!$A:$V,COLUMNS('[1]Мастер лист'!$A:I),FALSE)</f>
        <v>КК Лос Эстаблос, МО</v>
      </c>
      <c r="J14" s="97">
        <v>6.5</v>
      </c>
      <c r="K14" s="97">
        <v>5.9</v>
      </c>
      <c r="L14" s="97">
        <v>6.4</v>
      </c>
      <c r="M14" s="97">
        <v>6</v>
      </c>
      <c r="N14" s="77">
        <f t="shared" si="1"/>
        <v>24.8</v>
      </c>
      <c r="O14" s="46">
        <f t="shared" si="2"/>
        <v>62</v>
      </c>
      <c r="P14" s="39">
        <f t="shared" si="3"/>
        <v>10</v>
      </c>
      <c r="Q14" s="98">
        <v>153.5</v>
      </c>
      <c r="R14" s="46">
        <f t="shared" si="4"/>
        <v>69.77272727272727</v>
      </c>
      <c r="S14" s="39">
        <f t="shared" si="5"/>
        <v>2</v>
      </c>
      <c r="T14" s="50"/>
      <c r="U14" s="48"/>
      <c r="V14" s="46">
        <f t="shared" si="6"/>
        <v>65.88636363636363</v>
      </c>
      <c r="W14" s="44" t="s">
        <v>33</v>
      </c>
      <c r="X14" s="53"/>
    </row>
    <row r="15" spans="1:24" ht="24">
      <c r="A15" s="39">
        <f t="shared" si="0"/>
        <v>6</v>
      </c>
      <c r="B15" s="40">
        <v>30</v>
      </c>
      <c r="C15" s="107" t="str">
        <f>VLOOKUP($B15,'[1]Мастер лист'!$A:$V,COLUMNS('[1]Мастер лист'!$A:C),FALSE)</f>
        <v>СЫНКОВА  Евгения, 1989</v>
      </c>
      <c r="D15" s="108" t="str">
        <f>VLOOKUP($B15,'[1]Мастер лист'!$A:$V,COLUMNS('[1]Мастер лист'!$A:D),FALSE)</f>
        <v>043389</v>
      </c>
      <c r="E15" s="109" t="str">
        <f>VLOOKUP($B15,'[1]Мастер лист'!$A:$V,COLUMNS('[1]Мастер лист'!$A:E),FALSE)</f>
        <v>б.р</v>
      </c>
      <c r="F15" s="107" t="str">
        <f>VLOOKUP($B15,'[1]Мастер лист'!$A:$V,COLUMNS('[1]Мастер лист'!$A:F),FALSE)</f>
        <v>БАРХАТ - 14, мер, сер, помесь, Реалист, Россия</v>
      </c>
      <c r="G15" s="108" t="str">
        <f>VLOOKUP($B15,'[1]Мастер лист'!$A:$V,COLUMNS('[1]Мастер лист'!$A:G),FALSE)</f>
        <v>024618</v>
      </c>
      <c r="H15" s="109" t="str">
        <f>VLOOKUP($B15,'[1]Мастер лист'!$A:$V,COLUMNS('[1]Мастер лист'!$A:H),FALSE)</f>
        <v>Орлова Е.О.</v>
      </c>
      <c r="I15" s="109" t="str">
        <f>VLOOKUP($B15,'[1]Мастер лист'!$A:$V,COLUMNS('[1]Мастер лист'!$A:I),FALSE)</f>
        <v>ч.в. МО</v>
      </c>
      <c r="J15" s="99">
        <v>6.4</v>
      </c>
      <c r="K15" s="99">
        <v>6.3</v>
      </c>
      <c r="L15" s="99">
        <v>6.4</v>
      </c>
      <c r="M15" s="99">
        <v>6.4</v>
      </c>
      <c r="N15" s="77">
        <f t="shared" si="1"/>
        <v>25.5</v>
      </c>
      <c r="O15" s="46">
        <f t="shared" si="2"/>
        <v>63.75</v>
      </c>
      <c r="P15" s="39">
        <f t="shared" si="3"/>
        <v>6</v>
      </c>
      <c r="Q15" s="39">
        <v>148.5</v>
      </c>
      <c r="R15" s="46">
        <f t="shared" si="4"/>
        <v>67.5</v>
      </c>
      <c r="S15" s="39">
        <f t="shared" si="5"/>
        <v>4</v>
      </c>
      <c r="T15" s="50"/>
      <c r="U15" s="48"/>
      <c r="V15" s="46">
        <f t="shared" si="6"/>
        <v>65.625</v>
      </c>
      <c r="W15" s="44"/>
      <c r="X15" s="53" t="e">
        <f>IF(#REF!=0,"1ю",IF(#REF!&lt;=4,"2ю",""))</f>
        <v>#REF!</v>
      </c>
    </row>
    <row r="16" spans="1:24" ht="32.25" customHeight="1">
      <c r="A16" s="39">
        <f t="shared" si="0"/>
        <v>7</v>
      </c>
      <c r="B16" s="52">
        <v>40</v>
      </c>
      <c r="C16" s="107" t="str">
        <f>VLOOKUP($B16,'[1]Мастер лист'!$A:$V,COLUMNS('[1]Мастер лист'!$A:C),FALSE)</f>
        <v>КАРПИНСКАЯ  Ольга, 1992</v>
      </c>
      <c r="D16" s="108" t="str">
        <f>VLOOKUP($B16,'[1]Мастер лист'!$A:$V,COLUMNS('[1]Мастер лист'!$A:D),FALSE)</f>
        <v>028592</v>
      </c>
      <c r="E16" s="109" t="str">
        <f>VLOOKUP($B16,'[1]Мастер лист'!$A:$V,COLUMNS('[1]Мастер лист'!$A:E),FALSE)</f>
        <v>б.р</v>
      </c>
      <c r="F16" s="107" t="str">
        <f>VLOOKUP($B16,'[1]Мастер лист'!$A:$V,COLUMNS('[1]Мастер лист'!$A:F),FALSE)</f>
        <v>КОЛИБРИ - 13, коб, изобел, помесь</v>
      </c>
      <c r="G16" s="108">
        <f>VLOOKUP($B16,'[1]Мастер лист'!$A:$V,COLUMNS('[1]Мастер лист'!$A:G),FALSE)</f>
        <v>0</v>
      </c>
      <c r="H16" s="109" t="str">
        <f>VLOOKUP($B16,'[1]Мастер лист'!$A:$V,COLUMNS('[1]Мастер лист'!$A:H),FALSE)</f>
        <v>Попова О.А.</v>
      </c>
      <c r="I16" s="109" t="str">
        <f>VLOOKUP($B16,'[1]Мастер лист'!$A:$V,COLUMNS('[1]Мастер лист'!$A:I),FALSE)</f>
        <v>ч.в. МО</v>
      </c>
      <c r="J16" s="97">
        <v>6.3</v>
      </c>
      <c r="K16" s="97">
        <v>6.4</v>
      </c>
      <c r="L16" s="97">
        <v>6.4</v>
      </c>
      <c r="M16" s="97">
        <v>6.3</v>
      </c>
      <c r="N16" s="77">
        <f t="shared" si="1"/>
        <v>25.400000000000002</v>
      </c>
      <c r="O16" s="46">
        <f t="shared" si="2"/>
        <v>63.5</v>
      </c>
      <c r="P16" s="39">
        <f t="shared" si="3"/>
        <v>8</v>
      </c>
      <c r="Q16" s="98">
        <v>145.5</v>
      </c>
      <c r="R16" s="46">
        <f t="shared" si="4"/>
        <v>66.13636363636363</v>
      </c>
      <c r="S16" s="39">
        <f t="shared" si="5"/>
        <v>7</v>
      </c>
      <c r="T16" s="50"/>
      <c r="U16" s="48"/>
      <c r="V16" s="46">
        <f t="shared" si="6"/>
        <v>64.81818181818181</v>
      </c>
      <c r="W16" s="44"/>
      <c r="X16" s="53"/>
    </row>
    <row r="17" spans="1:24" ht="15" customHeight="1" hidden="1">
      <c r="A17" s="39">
        <f t="shared" si="0"/>
        <v>8</v>
      </c>
      <c r="B17" s="40">
        <v>12</v>
      </c>
      <c r="C17" s="71" t="str">
        <f>VLOOKUP($B17,'[1]Мастер лист'!$A:$V,COLUMNS('[1]Мастер лист'!$A:C),FALSE)</f>
        <v>ФИРСОВА Анна, 2005</v>
      </c>
      <c r="D17" s="72">
        <f>VLOOKUP($B17,'[1]Мастер лист'!$A:$V,COLUMNS('[1]Мастер лист'!$A:D),FALSE)</f>
        <v>0</v>
      </c>
      <c r="E17" s="73" t="str">
        <f>VLOOKUP($B17,'[1]Мастер лист'!$A:$V,COLUMNS('[1]Мастер лист'!$A:E),FALSE)</f>
        <v>б.р</v>
      </c>
      <c r="F17" s="71" t="str">
        <f>VLOOKUP($B17,'[1]Мастер лист'!$A:$V,COLUMNS('[1]Мастер лист'!$A:F),FALSE)</f>
        <v>ГАРСОН-11, жер, сер, ПКФ Антарес</v>
      </c>
      <c r="G17" s="72">
        <f>VLOOKUP($B17,'[1]Мастер лист'!$A:$V,COLUMNS('[1]Мастер лист'!$A:G),FALSE)</f>
        <v>0</v>
      </c>
      <c r="H17" s="73">
        <f>VLOOKUP($B17,'[1]Мастер лист'!$A:$V,COLUMNS('[1]Мастер лист'!$A:H),FALSE)</f>
        <v>0</v>
      </c>
      <c r="I17" s="73" t="str">
        <f>VLOOKUP($B17,'[1]Мастер лист'!$A:$V,COLUMNS('[1]Мастер лист'!$A:I),FALSE)</f>
        <v>ч.в. МО</v>
      </c>
      <c r="J17" s="99">
        <v>6.5</v>
      </c>
      <c r="K17" s="77">
        <v>6.4</v>
      </c>
      <c r="L17" s="99">
        <v>6.5</v>
      </c>
      <c r="M17" s="45">
        <v>6.4</v>
      </c>
      <c r="N17" s="77">
        <f t="shared" si="1"/>
        <v>25.799999999999997</v>
      </c>
      <c r="O17" s="46">
        <f t="shared" si="2"/>
        <v>64.49999999999999</v>
      </c>
      <c r="P17" s="39">
        <f t="shared" si="3"/>
        <v>5</v>
      </c>
      <c r="Q17" s="100">
        <v>136.5</v>
      </c>
      <c r="R17" s="46">
        <f t="shared" si="4"/>
        <v>62.04545454545454</v>
      </c>
      <c r="S17" s="39">
        <f t="shared" si="5"/>
        <v>8</v>
      </c>
      <c r="T17" s="50"/>
      <c r="U17" s="48"/>
      <c r="V17" s="46">
        <f t="shared" si="6"/>
        <v>63.272727272727266</v>
      </c>
      <c r="W17" s="44" t="s">
        <v>33</v>
      </c>
      <c r="X17" s="53" t="e">
        <f>IF(#REF!=0,"1ю",IF(#REF!&lt;=4,"2ю",""))</f>
        <v>#REF!</v>
      </c>
    </row>
    <row r="18" spans="1:24" ht="15" customHeight="1" hidden="1">
      <c r="A18" s="39">
        <f t="shared" si="0"/>
        <v>9</v>
      </c>
      <c r="B18" s="52">
        <v>55</v>
      </c>
      <c r="C18" s="71" t="str">
        <f>VLOOKUP($B18,'[1]Мастер лист'!$A:$V,COLUMNS('[1]Мастер лист'!$A:C),FALSE)</f>
        <v>ШПАК  Людмила, 2005</v>
      </c>
      <c r="D18" s="72">
        <f>VLOOKUP($B18,'[1]Мастер лист'!$A:$V,COLUMNS('[1]Мастер лист'!$A:D),FALSE)</f>
        <v>0</v>
      </c>
      <c r="E18" s="73" t="str">
        <f>VLOOKUP($B18,'[1]Мастер лист'!$A:$V,COLUMNS('[1]Мастер лист'!$A:E),FALSE)</f>
        <v>б.р</v>
      </c>
      <c r="F18" s="71" t="str">
        <f>VLOOKUP($B18,'[1]Мастер лист'!$A:$V,COLUMNS('[1]Мастер лист'!$A:F),FALSE)</f>
        <v>ГЕРМЕС - 10, мер, т-гнед, полукр, Базар, Россия</v>
      </c>
      <c r="G18" s="72" t="str">
        <f>VLOOKUP($B18,'[1]Мастер лист'!$A:$V,COLUMNS('[1]Мастер лист'!$A:G),FALSE)</f>
        <v>014983</v>
      </c>
      <c r="H18" s="73" t="str">
        <f>VLOOKUP($B18,'[1]Мастер лист'!$A:$V,COLUMNS('[1]Мастер лист'!$A:H),FALSE)</f>
        <v>Рябова А.А.</v>
      </c>
      <c r="I18" s="73" t="str">
        <f>VLOOKUP($B18,'[1]Мастер лист'!$A:$V,COLUMNS('[1]Мастер лист'!$A:I),FALSE)</f>
        <v>ч.в МО</v>
      </c>
      <c r="J18" s="97">
        <v>6.7</v>
      </c>
      <c r="K18" s="97">
        <v>6.2</v>
      </c>
      <c r="L18" s="97">
        <v>6.3</v>
      </c>
      <c r="M18" s="97">
        <v>6.3</v>
      </c>
      <c r="N18" s="77">
        <f t="shared" si="1"/>
        <v>25.5</v>
      </c>
      <c r="O18" s="46">
        <f t="shared" si="2"/>
        <v>63.75</v>
      </c>
      <c r="P18" s="39">
        <f t="shared" si="3"/>
        <v>6</v>
      </c>
      <c r="Q18" s="98">
        <v>134</v>
      </c>
      <c r="R18" s="46">
        <f t="shared" si="4"/>
        <v>60.90909090909091</v>
      </c>
      <c r="S18" s="39">
        <f t="shared" si="5"/>
        <v>10</v>
      </c>
      <c r="T18" s="50"/>
      <c r="U18" s="48"/>
      <c r="V18" s="46">
        <f t="shared" si="6"/>
        <v>62.32954545454545</v>
      </c>
      <c r="W18" s="44" t="s">
        <v>53</v>
      </c>
      <c r="X18" s="53"/>
    </row>
    <row r="19" spans="1:24" ht="15" customHeight="1" hidden="1">
      <c r="A19" s="39">
        <f t="shared" si="0"/>
        <v>10</v>
      </c>
      <c r="B19" s="52">
        <v>13</v>
      </c>
      <c r="C19" s="71" t="str">
        <f>VLOOKUP($B19,'[1]Мастер лист'!$A:$V,COLUMNS('[1]Мастер лист'!$A:C),FALSE)</f>
        <v>ФИРСОВА Ольга, 2005</v>
      </c>
      <c r="D19" s="72">
        <f>VLOOKUP($B19,'[1]Мастер лист'!$A:$V,COLUMNS('[1]Мастер лист'!$A:D),FALSE)</f>
        <v>0</v>
      </c>
      <c r="E19" s="73" t="str">
        <f>VLOOKUP($B19,'[1]Мастер лист'!$A:$V,COLUMNS('[1]Мастер лист'!$A:E),FALSE)</f>
        <v>б.р</v>
      </c>
      <c r="F19" s="71" t="str">
        <f>VLOOKUP($B19,'[1]Мастер лист'!$A:$V,COLUMNS('[1]Мастер лист'!$A:F),FALSE)</f>
        <v>ГАРСОН-11, жер, сер, ПКФ Антарес</v>
      </c>
      <c r="G19" s="72">
        <f>VLOOKUP($B19,'[1]Мастер лист'!$A:$V,COLUMNS('[1]Мастер лист'!$A:G),FALSE)</f>
        <v>0</v>
      </c>
      <c r="H19" s="73">
        <f>VLOOKUP($B19,'[1]Мастер лист'!$A:$V,COLUMNS('[1]Мастер лист'!$A:H),FALSE)</f>
        <v>0</v>
      </c>
      <c r="I19" s="73" t="str">
        <f>VLOOKUP($B19,'[1]Мастер лист'!$A:$V,COLUMNS('[1]Мастер лист'!$A:I),FALSE)</f>
        <v>ч.в. МО</v>
      </c>
      <c r="J19" s="97">
        <v>6.3</v>
      </c>
      <c r="K19" s="97">
        <v>6.3</v>
      </c>
      <c r="L19" s="97">
        <v>6.3</v>
      </c>
      <c r="M19" s="97">
        <v>6.4</v>
      </c>
      <c r="N19" s="77">
        <f t="shared" si="1"/>
        <v>25.299999999999997</v>
      </c>
      <c r="O19" s="46">
        <f t="shared" si="2"/>
        <v>63.24999999999999</v>
      </c>
      <c r="P19" s="39">
        <f t="shared" si="3"/>
        <v>9</v>
      </c>
      <c r="Q19" s="98">
        <v>134.5</v>
      </c>
      <c r="R19" s="46">
        <f t="shared" si="4"/>
        <v>61.13636363636363</v>
      </c>
      <c r="S19" s="39">
        <f t="shared" si="5"/>
        <v>9</v>
      </c>
      <c r="T19" s="50"/>
      <c r="U19" s="48"/>
      <c r="V19" s="46">
        <f t="shared" si="6"/>
        <v>62.19318181818181</v>
      </c>
      <c r="W19" s="44" t="s">
        <v>53</v>
      </c>
      <c r="X19" s="53" t="e">
        <f>IF(#REF!=0,"1ю",IF(#REF!&lt;=4,"2ю",""))</f>
        <v>#REF!</v>
      </c>
    </row>
    <row r="20" spans="1:24" ht="15" customHeight="1" hidden="1">
      <c r="A20" s="39">
        <f t="shared" si="0"/>
        <v>11</v>
      </c>
      <c r="B20" s="52">
        <v>54</v>
      </c>
      <c r="C20" s="71" t="str">
        <f>VLOOKUP($B20,'[1]Мастер лист'!$A:$V,COLUMNS('[1]Мастер лист'!$A:C),FALSE)</f>
        <v>ШПАК  Людмила, 2005</v>
      </c>
      <c r="D20" s="72">
        <f>VLOOKUP($B20,'[1]Мастер лист'!$A:$V,COLUMNS('[1]Мастер лист'!$A:D),FALSE)</f>
        <v>0</v>
      </c>
      <c r="E20" s="73" t="str">
        <f>VLOOKUP($B20,'[1]Мастер лист'!$A:$V,COLUMNS('[1]Мастер лист'!$A:E),FALSE)</f>
        <v>б.р</v>
      </c>
      <c r="F20" s="71" t="str">
        <f>VLOOKUP($B20,'[1]Мастер лист'!$A:$V,COLUMNS('[1]Мастер лист'!$A:F),FALSE)</f>
        <v>КРАСАВЧИК - 08, мер, т-гнед, полукр, Отклик, Россия</v>
      </c>
      <c r="G20" s="72">
        <f>VLOOKUP($B20,'[1]Мастер лист'!$A:$V,COLUMNS('[1]Мастер лист'!$A:G),FALSE)</f>
        <v>0</v>
      </c>
      <c r="H20" s="73" t="str">
        <f>VLOOKUP($B20,'[1]Мастер лист'!$A:$V,COLUMNS('[1]Мастер лист'!$A:H),FALSE)</f>
        <v>Конторович Е.В.</v>
      </c>
      <c r="I20" s="73" t="str">
        <f>VLOOKUP($B20,'[1]Мастер лист'!$A:$V,COLUMNS('[1]Мастер лист'!$A:I),FALSE)</f>
        <v>ч.в МО</v>
      </c>
      <c r="J20" s="97">
        <v>6.4</v>
      </c>
      <c r="K20" s="97">
        <v>6</v>
      </c>
      <c r="L20" s="97">
        <v>6.1</v>
      </c>
      <c r="M20" s="97">
        <v>6.2</v>
      </c>
      <c r="N20" s="77">
        <f t="shared" si="1"/>
        <v>24.7</v>
      </c>
      <c r="O20" s="46">
        <f t="shared" si="2"/>
        <v>61.74999999999999</v>
      </c>
      <c r="P20" s="39">
        <f t="shared" si="3"/>
        <v>11</v>
      </c>
      <c r="Q20" s="98">
        <v>132.5</v>
      </c>
      <c r="R20" s="46">
        <f t="shared" si="4"/>
        <v>60.22727272727272</v>
      </c>
      <c r="S20" s="39">
        <f t="shared" si="5"/>
        <v>11</v>
      </c>
      <c r="T20" s="50"/>
      <c r="U20" s="48"/>
      <c r="V20" s="46">
        <f t="shared" si="6"/>
        <v>60.98863636363636</v>
      </c>
      <c r="W20" s="44" t="s">
        <v>54</v>
      </c>
      <c r="X20" s="53"/>
    </row>
    <row r="21" spans="1:24" ht="15" customHeight="1" hidden="1">
      <c r="A21" s="39">
        <f t="shared" si="0"/>
        <v>12</v>
      </c>
      <c r="B21" s="52">
        <v>21</v>
      </c>
      <c r="C21" s="71" t="str">
        <f>VLOOKUP($B21,'[1]Мастер лист'!$A:$V,COLUMNS('[1]Мастер лист'!$A:C),FALSE)</f>
        <v>ДАНИЛОВ  Иван, 2000</v>
      </c>
      <c r="D21" s="72" t="str">
        <f>VLOOKUP($B21,'[1]Мастер лист'!$A:$V,COLUMNS('[1]Мастер лист'!$A:D),FALSE)</f>
        <v>096700</v>
      </c>
      <c r="E21" s="73" t="str">
        <f>VLOOKUP($B21,'[1]Мастер лист'!$A:$V,COLUMNS('[1]Мастер лист'!$A:E),FALSE)</f>
        <v>б.р</v>
      </c>
      <c r="F21" s="71" t="str">
        <f>VLOOKUP($B21,'[1]Мастер лист'!$A:$V,COLUMNS('[1]Мастер лист'!$A:F),FALSE)</f>
        <v>ОРИОН-06 мер, сер, полукр, Орфей, Россия</v>
      </c>
      <c r="G21" s="72" t="str">
        <f>VLOOKUP($B21,'[1]Мастер лист'!$A:$V,COLUMNS('[1]Мастер лист'!$A:G),FALSE)</f>
        <v>020376</v>
      </c>
      <c r="H21" s="73" t="str">
        <f>VLOOKUP($B21,'[1]Мастер лист'!$A:$V,COLUMNS('[1]Мастер лист'!$A:H),FALSE)</f>
        <v>Пожидаева Т.А.</v>
      </c>
      <c r="I21" s="73" t="str">
        <f>VLOOKUP($B21,'[1]Мастер лист'!$A:$V,COLUMNS('[1]Мастер лист'!$A:I),FALSE)</f>
        <v>ШВЕ "HRS Paradise"</v>
      </c>
      <c r="J21" s="99">
        <v>5.8</v>
      </c>
      <c r="K21" s="77">
        <v>5.8</v>
      </c>
      <c r="L21" s="99">
        <v>5.9</v>
      </c>
      <c r="M21" s="99">
        <v>5.7</v>
      </c>
      <c r="N21" s="77">
        <f t="shared" si="1"/>
        <v>23.2</v>
      </c>
      <c r="O21" s="46">
        <f t="shared" si="2"/>
        <v>57.99999999999999</v>
      </c>
      <c r="P21" s="39">
        <f t="shared" si="3"/>
        <v>13</v>
      </c>
      <c r="Q21" s="39">
        <v>128.5</v>
      </c>
      <c r="R21" s="46">
        <f t="shared" si="4"/>
        <v>58.40909090909091</v>
      </c>
      <c r="S21" s="39">
        <f t="shared" si="5"/>
        <v>12</v>
      </c>
      <c r="T21" s="50"/>
      <c r="U21" s="48"/>
      <c r="V21" s="46">
        <f t="shared" si="6"/>
        <v>58.20454545454545</v>
      </c>
      <c r="W21" s="44"/>
      <c r="X21" s="53" t="e">
        <f>IF(#REF!=0,"1ю",IF(#REF!&lt;=4,"2ю",""))</f>
        <v>#REF!</v>
      </c>
    </row>
    <row r="22" spans="1:24" ht="15" customHeight="1" hidden="1">
      <c r="A22" s="39">
        <f t="shared" si="0"/>
        <v>13</v>
      </c>
      <c r="B22" s="52">
        <v>11</v>
      </c>
      <c r="C22" s="71" t="str">
        <f>VLOOKUP($B22,'[1]Мастер лист'!$A:$V,COLUMNS('[1]Мастер лист'!$A:C),FALSE)</f>
        <v>СУСЛОВА  Кристина, 1995</v>
      </c>
      <c r="D22" s="72" t="str">
        <f>VLOOKUP($B22,'[1]Мастер лист'!$A:$V,COLUMNS('[1]Мастер лист'!$A:D),FALSE)</f>
        <v>на оформл</v>
      </c>
      <c r="E22" s="73" t="str">
        <f>VLOOKUP($B22,'[1]Мастер лист'!$A:$V,COLUMNS('[1]Мастер лист'!$A:E),FALSE)</f>
        <v>б.р</v>
      </c>
      <c r="F22" s="71" t="str">
        <f>VLOOKUP($B22,'[1]Мастер лист'!$A:$V,COLUMNS('[1]Мастер лист'!$A:F),FALSE)</f>
        <v>АМПИР - 12, мер, рыд, буденн, Арест, Буденн к.з</v>
      </c>
      <c r="G22" s="72" t="str">
        <f>VLOOKUP($B22,'[1]Мастер лист'!$A:$V,COLUMNS('[1]Мастер лист'!$A:G),FALSE)</f>
        <v>018007</v>
      </c>
      <c r="H22" s="73" t="str">
        <f>VLOOKUP($B22,'[1]Мастер лист'!$A:$V,COLUMNS('[1]Мастер лист'!$A:H),FALSE)</f>
        <v>Краснопольская Е.В.</v>
      </c>
      <c r="I22" s="73" t="str">
        <f>VLOOKUP($B22,'[1]Мастер лист'!$A:$V,COLUMNS('[1]Мастер лист'!$A:I),FALSE)</f>
        <v>ч.в. МО</v>
      </c>
      <c r="J22" s="97">
        <v>6.2</v>
      </c>
      <c r="K22" s="97">
        <v>5.8</v>
      </c>
      <c r="L22" s="97">
        <v>6.2</v>
      </c>
      <c r="M22" s="97">
        <v>6.1</v>
      </c>
      <c r="N22" s="77">
        <f t="shared" si="1"/>
        <v>24.299999999999997</v>
      </c>
      <c r="O22" s="46">
        <f t="shared" si="2"/>
        <v>60.74999999999999</v>
      </c>
      <c r="P22" s="39">
        <f t="shared" si="3"/>
        <v>12</v>
      </c>
      <c r="Q22" s="98">
        <v>122</v>
      </c>
      <c r="R22" s="46">
        <f t="shared" si="4"/>
        <v>55.45454545454545</v>
      </c>
      <c r="S22" s="39">
        <f t="shared" si="5"/>
        <v>13</v>
      </c>
      <c r="T22" s="50"/>
      <c r="U22" s="48"/>
      <c r="V22" s="46">
        <f t="shared" si="6"/>
        <v>58.10227272727272</v>
      </c>
      <c r="W22" s="44"/>
      <c r="X22" s="53" t="e">
        <f>IF(#REF!=0,"1ю",IF(#REF!&lt;=4,"2ю",""))</f>
        <v>#REF!</v>
      </c>
    </row>
    <row r="23" spans="1:24" ht="15" customHeight="1" hidden="1">
      <c r="A23" s="39" t="s">
        <v>55</v>
      </c>
      <c r="B23" s="52">
        <v>51</v>
      </c>
      <c r="C23" s="101" t="str">
        <f>VLOOKUP($B23,'[1]Мастер лист'!$A:$V,COLUMNS('[1]Мастер лист'!$A:C),FALSE)</f>
        <v>КРАПУХИНА  Наталия, 2002</v>
      </c>
      <c r="D23" s="72" t="str">
        <f>VLOOKUP($B23,'[1]Мастер лист'!$A:$V,COLUMNS('[1]Мастер лист'!$A:D),FALSE)</f>
        <v>034802</v>
      </c>
      <c r="E23" s="73">
        <f>VLOOKUP($B23,'[1]Мастер лист'!$A:$V,COLUMNS('[1]Мастер лист'!$A:E),FALSE)</f>
        <v>2</v>
      </c>
      <c r="F23" s="71" t="str">
        <f>VLOOKUP($B23,'[1]Мастер лист'!$A:$V,COLUMNS('[1]Мастер лист'!$A:F),FALSE)</f>
        <v>ПАЛАНГА-11,  кобыла, рыж. полукр., Манхэттен, Беларусь</v>
      </c>
      <c r="G23" s="72" t="str">
        <f>VLOOKUP($B23,'[1]Мастер лист'!$A:$V,COLUMNS('[1]Мастер лист'!$A:G),FALSE)</f>
        <v>018300</v>
      </c>
      <c r="H23" s="73" t="str">
        <f>VLOOKUP($B23,'[1]Мастер лист'!$A:$V,COLUMNS('[1]Мастер лист'!$A:H),FALSE)</f>
        <v>Крапухин Н.Н.</v>
      </c>
      <c r="I23" s="73" t="str">
        <f>VLOOKUP($B23,'[1]Мастер лист'!$A:$V,COLUMNS('[1]Мастер лист'!$A:I),FALSE)</f>
        <v>ч.в.МО</v>
      </c>
      <c r="J23" s="97">
        <v>6.6</v>
      </c>
      <c r="K23" s="97">
        <v>6.7</v>
      </c>
      <c r="L23" s="97">
        <v>6.7</v>
      </c>
      <c r="M23" s="97">
        <v>6.6</v>
      </c>
      <c r="N23" s="77">
        <f t="shared" si="1"/>
        <v>26.6</v>
      </c>
      <c r="O23" s="46">
        <f t="shared" si="2"/>
        <v>66.5</v>
      </c>
      <c r="P23" s="39" t="e">
        <f t="shared" si="3"/>
        <v>#N/A</v>
      </c>
      <c r="Q23" s="98">
        <v>151.5</v>
      </c>
      <c r="R23" s="46">
        <f t="shared" si="4"/>
        <v>68.86363636363636</v>
      </c>
      <c r="S23" s="39" t="e">
        <f t="shared" si="5"/>
        <v>#N/A</v>
      </c>
      <c r="T23" s="50"/>
      <c r="U23" s="48"/>
      <c r="V23" s="46">
        <f t="shared" si="6"/>
        <v>67.68181818181819</v>
      </c>
      <c r="W23" s="44"/>
      <c r="X23" s="53"/>
    </row>
    <row r="24" spans="1:24" ht="21.75" customHeight="1">
      <c r="A24" s="102" t="s">
        <v>56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X24" s="53" t="e">
        <f>IF(#REF!=0,"1ю",IF(#REF!&lt;=4,"2ю",""))</f>
        <v>#REF!</v>
      </c>
    </row>
    <row r="25" spans="1:24" ht="36.75" customHeight="1">
      <c r="A25" s="39">
        <f aca="true" t="shared" si="7" ref="A25:A32">RANK(V25,V$25:V$32,0)</f>
        <v>1</v>
      </c>
      <c r="B25" s="52">
        <v>43</v>
      </c>
      <c r="C25" s="107" t="str">
        <f>VLOOKUP($B25,'[1]Мастер лист'!$A:$V,COLUMNS('[1]Мастер лист'!$A:C),FALSE)</f>
        <v>УЛАСЕВИЧ  Александра, 2008</v>
      </c>
      <c r="D25" s="108">
        <f>VLOOKUP($B25,'[1]Мастер лист'!$A:$V,COLUMNS('[1]Мастер лист'!$A:D),FALSE)</f>
        <v>0</v>
      </c>
      <c r="E25" s="109" t="str">
        <f>VLOOKUP($B25,'[1]Мастер лист'!$A:$V,COLUMNS('[1]Мастер лист'!$A:E),FALSE)</f>
        <v>б.р</v>
      </c>
      <c r="F25" s="107" t="str">
        <f>VLOOKUP($B25,'[1]Мастер лист'!$A:$V,COLUMNS('[1]Мастер лист'!$A:F),FALSE)</f>
        <v>ВЕРСАЛЬ - 09, мер, бур, полукр</v>
      </c>
      <c r="G25" s="108" t="str">
        <f>VLOOKUP($B25,'[1]Мастер лист'!$A:$V,COLUMNS('[1]Мастер лист'!$A:G),FALSE)</f>
        <v>на оформл</v>
      </c>
      <c r="H25" s="109" t="str">
        <f>VLOOKUP($B25,'[1]Мастер лист'!$A:$V,COLUMNS('[1]Мастер лист'!$A:H),FALSE)</f>
        <v>Уласевич Ю.В.</v>
      </c>
      <c r="I25" s="109" t="str">
        <f>VLOOKUP($B25,'[1]Мастер лист'!$A:$V,COLUMNS('[1]Мастер лист'!$A:I),FALSE)</f>
        <v>КСК "Возрождение"</v>
      </c>
      <c r="J25" s="105">
        <v>7</v>
      </c>
      <c r="K25" s="106">
        <v>6.7</v>
      </c>
      <c r="L25" s="106">
        <v>6.6</v>
      </c>
      <c r="M25" s="106">
        <v>6.6</v>
      </c>
      <c r="N25" s="77">
        <f aca="true" t="shared" si="8" ref="N25:N32">SUM(J25:M25)</f>
        <v>26.9</v>
      </c>
      <c r="O25" s="46">
        <f aca="true" t="shared" si="9" ref="O25:O32">N25/0.4</f>
        <v>67.24999999999999</v>
      </c>
      <c r="P25" s="39">
        <f aca="true" t="shared" si="10" ref="P25:P32">RANK(N25,N$25:N$32,0)</f>
        <v>1</v>
      </c>
      <c r="Q25" s="106">
        <v>147</v>
      </c>
      <c r="R25" s="46">
        <f aca="true" t="shared" si="11" ref="R25:R32">Q25/2.2</f>
        <v>66.81818181818181</v>
      </c>
      <c r="S25" s="39">
        <f aca="true" t="shared" si="12" ref="S25:S32">RANK(R25,R$25:R$32,0)</f>
        <v>2</v>
      </c>
      <c r="T25" s="50"/>
      <c r="U25" s="48"/>
      <c r="V25" s="46">
        <f aca="true" t="shared" si="13" ref="V25:V31">(O25+R25)/2</f>
        <v>67.0340909090909</v>
      </c>
      <c r="W25" s="44" t="s">
        <v>33</v>
      </c>
      <c r="X25" s="53"/>
    </row>
    <row r="26" spans="1:24" ht="36.75" customHeight="1">
      <c r="A26" s="39">
        <f t="shared" si="7"/>
        <v>2</v>
      </c>
      <c r="B26" s="52">
        <v>6</v>
      </c>
      <c r="C26" s="107" t="str">
        <f>VLOOKUP($B26,'[1]Мастер лист'!$A:$V,COLUMNS('[1]Мастер лист'!$A:C),FALSE)</f>
        <v>ИВАКИНА - ТРЕВОГИНА  Елизавета, 2007</v>
      </c>
      <c r="D26" s="108" t="str">
        <f>VLOOKUP($B26,'[1]Мастер лист'!$A:$V,COLUMNS('[1]Мастер лист'!$A:D),FALSE)</f>
        <v>026707</v>
      </c>
      <c r="E26" s="109">
        <f>VLOOKUP($B26,'[1]Мастер лист'!$A:$V,COLUMNS('[1]Мастер лист'!$A:E),FALSE)</f>
        <v>3</v>
      </c>
      <c r="F26" s="107" t="str">
        <f>VLOOKUP($B26,'[1]Мастер лист'!$A:$V,COLUMNS('[1]Мастер лист'!$A:F),FALSE)</f>
        <v>КАРНАК -09, жер, гнед, уэльск, Волинг Фанте, Польша</v>
      </c>
      <c r="G26" s="108" t="str">
        <f>VLOOKUP($B26,'[1]Мастер лист'!$A:$V,COLUMNS('[1]Мастер лист'!$A:G),FALSE)</f>
        <v>012647</v>
      </c>
      <c r="H26" s="109" t="str">
        <f>VLOOKUP($B26,'[1]Мастер лист'!$A:$V,COLUMNS('[1]Мастер лист'!$A:H),FALSE)</f>
        <v>Баженова В.П.</v>
      </c>
      <c r="I26" s="109" t="str">
        <f>VLOOKUP($B26,'[1]Мастер лист'!$A:$V,COLUMNS('[1]Мастер лист'!$A:I),FALSE)</f>
        <v>ч.в. МО</v>
      </c>
      <c r="J26" s="106">
        <v>6.4</v>
      </c>
      <c r="K26" s="106">
        <v>6.4</v>
      </c>
      <c r="L26" s="106">
        <v>6.4</v>
      </c>
      <c r="M26" s="106">
        <v>6.4</v>
      </c>
      <c r="N26" s="77">
        <f t="shared" si="8"/>
        <v>25.6</v>
      </c>
      <c r="O26" s="46">
        <f t="shared" si="9"/>
        <v>64</v>
      </c>
      <c r="P26" s="39">
        <f t="shared" si="10"/>
        <v>4</v>
      </c>
      <c r="Q26" s="106">
        <v>152</v>
      </c>
      <c r="R26" s="46">
        <f t="shared" si="11"/>
        <v>69.09090909090908</v>
      </c>
      <c r="S26" s="39">
        <f t="shared" si="12"/>
        <v>1</v>
      </c>
      <c r="T26" s="50"/>
      <c r="U26" s="48"/>
      <c r="V26" s="46">
        <f t="shared" si="13"/>
        <v>66.54545454545453</v>
      </c>
      <c r="W26" s="44" t="s">
        <v>33</v>
      </c>
      <c r="X26" s="53" t="e">
        <f>IF(#REF!=0,"1ю",IF(#REF!&lt;=4,"2ю",""))</f>
        <v>#REF!</v>
      </c>
    </row>
    <row r="27" spans="1:24" ht="36.75" customHeight="1">
      <c r="A27" s="39">
        <f t="shared" si="7"/>
        <v>3</v>
      </c>
      <c r="B27" s="52">
        <v>8</v>
      </c>
      <c r="C27" s="107" t="str">
        <f>VLOOKUP($B27,'[1]Мастер лист'!$A:$V,COLUMNS('[1]Мастер лист'!$A:C),FALSE)</f>
        <v>ПОЛЕТАЕВА  Полина, 2009</v>
      </c>
      <c r="D27" s="108" t="str">
        <f>VLOOKUP($B27,'[1]Мастер лист'!$A:$V,COLUMNS('[1]Мастер лист'!$A:D),FALSE)</f>
        <v>006509</v>
      </c>
      <c r="E27" s="109">
        <f>VLOOKUP($B27,'[1]Мастер лист'!$A:$V,COLUMNS('[1]Мастер лист'!$A:E),FALSE)</f>
        <v>2</v>
      </c>
      <c r="F27" s="107" t="str">
        <f>VLOOKUP($B27,'[1]Мастер лист'!$A:$V,COLUMNS('[1]Мастер лист'!$A:F),FALSE)</f>
        <v>КАРНАК -09, жер, гнед, уэльск, Волинг Фанте, Польша</v>
      </c>
      <c r="G27" s="108" t="str">
        <f>VLOOKUP($B27,'[1]Мастер лист'!$A:$V,COLUMNS('[1]Мастер лист'!$A:G),FALSE)</f>
        <v>012647</v>
      </c>
      <c r="H27" s="109" t="str">
        <f>VLOOKUP($B27,'[1]Мастер лист'!$A:$V,COLUMNS('[1]Мастер лист'!$A:H),FALSE)</f>
        <v>Баженова В.П.</v>
      </c>
      <c r="I27" s="109" t="str">
        <f>VLOOKUP($B27,'[1]Мастер лист'!$A:$V,COLUMNS('[1]Мастер лист'!$A:I),FALSE)</f>
        <v>ч.в. МО</v>
      </c>
      <c r="J27" s="106">
        <v>6.4</v>
      </c>
      <c r="K27" s="106">
        <v>6.3</v>
      </c>
      <c r="L27" s="106">
        <v>6.6</v>
      </c>
      <c r="M27" s="106">
        <v>6.4</v>
      </c>
      <c r="N27" s="77">
        <f t="shared" si="8"/>
        <v>25.699999999999996</v>
      </c>
      <c r="O27" s="46">
        <f t="shared" si="9"/>
        <v>64.24999999999999</v>
      </c>
      <c r="P27" s="39">
        <f t="shared" si="10"/>
        <v>3</v>
      </c>
      <c r="Q27" s="106">
        <v>147</v>
      </c>
      <c r="R27" s="46">
        <f t="shared" si="11"/>
        <v>66.81818181818181</v>
      </c>
      <c r="S27" s="39">
        <f t="shared" si="12"/>
        <v>2</v>
      </c>
      <c r="T27" s="50"/>
      <c r="U27" s="48"/>
      <c r="V27" s="46">
        <f t="shared" si="13"/>
        <v>65.5340909090909</v>
      </c>
      <c r="W27" s="44" t="s">
        <v>33</v>
      </c>
      <c r="X27" s="53" t="e">
        <f>IF(#REF!=0,"1ю",IF(#REF!&lt;=4,"2ю",""))</f>
        <v>#REF!</v>
      </c>
    </row>
    <row r="28" spans="1:24" ht="36">
      <c r="A28" s="39">
        <f t="shared" si="7"/>
        <v>4</v>
      </c>
      <c r="B28" s="52">
        <v>31</v>
      </c>
      <c r="C28" s="107" t="str">
        <f>VLOOKUP($B28,'[1]Мастер лист'!$A:$V,COLUMNS('[1]Мастер лист'!$A:C),FALSE)</f>
        <v>ЮРЬЕВА  Ольга, 2007</v>
      </c>
      <c r="D28" s="108">
        <f>VLOOKUP($B28,'[1]Мастер лист'!$A:$V,COLUMNS('[1]Мастер лист'!$A:D),FALSE)</f>
        <v>0</v>
      </c>
      <c r="E28" s="109" t="str">
        <f>VLOOKUP($B28,'[1]Мастер лист'!$A:$V,COLUMNS('[1]Мастер лист'!$A:E),FALSE)</f>
        <v>б.р</v>
      </c>
      <c r="F28" s="107" t="str">
        <f>VLOOKUP($B28,'[1]Мастер лист'!$A:$V,COLUMNS('[1]Мастер лист'!$A:F),FALSE)</f>
        <v>БАРОН - 08 мерин, рыж. нем.верх.пони, Гуффи 54, Латвия</v>
      </c>
      <c r="G28" s="108" t="str">
        <f>VLOOKUP($B28,'[1]Мастер лист'!$A:$V,COLUMNS('[1]Мастер лист'!$A:G),FALSE)</f>
        <v>020675</v>
      </c>
      <c r="H28" s="109" t="str">
        <f>VLOOKUP($B28,'[1]Мастер лист'!$A:$V,COLUMNS('[1]Мастер лист'!$A:H),FALSE)</f>
        <v>Губич Н.Ю.</v>
      </c>
      <c r="I28" s="109" t="str">
        <f>VLOOKUP($B28,'[1]Мастер лист'!$A:$V,COLUMNS('[1]Мастер лист'!$A:I),FALSE)</f>
        <v>ч.в МО</v>
      </c>
      <c r="J28" s="106">
        <v>6.4</v>
      </c>
      <c r="K28" s="106">
        <v>6.4</v>
      </c>
      <c r="L28" s="106">
        <v>6.3</v>
      </c>
      <c r="M28" s="106">
        <v>6.5</v>
      </c>
      <c r="N28" s="77">
        <f t="shared" si="8"/>
        <v>25.6</v>
      </c>
      <c r="O28" s="46">
        <f t="shared" si="9"/>
        <v>64</v>
      </c>
      <c r="P28" s="39">
        <f t="shared" si="10"/>
        <v>4</v>
      </c>
      <c r="Q28" s="106">
        <v>147</v>
      </c>
      <c r="R28" s="46">
        <f t="shared" si="11"/>
        <v>66.81818181818181</v>
      </c>
      <c r="S28" s="39">
        <f t="shared" si="12"/>
        <v>2</v>
      </c>
      <c r="T28" s="50"/>
      <c r="U28" s="48"/>
      <c r="V28" s="46">
        <f t="shared" si="13"/>
        <v>65.4090909090909</v>
      </c>
      <c r="W28" s="44" t="s">
        <v>33</v>
      </c>
      <c r="X28" s="53" t="e">
        <f>IF(#REF!=0,"1ю",IF(#REF!&lt;=4,"2ю",""))</f>
        <v>#REF!</v>
      </c>
    </row>
    <row r="29" spans="1:24" ht="36">
      <c r="A29" s="39">
        <f t="shared" si="7"/>
        <v>5</v>
      </c>
      <c r="B29" s="52">
        <v>2</v>
      </c>
      <c r="C29" s="107" t="str">
        <f>VLOOKUP($B29,'[1]Мастер лист'!$A:$V,COLUMNS('[1]Мастер лист'!$A:C),FALSE)</f>
        <v>БОЙКО Вера, 2010</v>
      </c>
      <c r="D29" s="108" t="str">
        <f>VLOOKUP($B29,'[1]Мастер лист'!$A:$V,COLUMNS('[1]Мастер лист'!$A:D),FALSE)</f>
        <v>016010</v>
      </c>
      <c r="E29" s="109" t="str">
        <f>VLOOKUP($B29,'[1]Мастер лист'!$A:$V,COLUMNS('[1]Мастер лист'!$A:E),FALSE)</f>
        <v>б.р</v>
      </c>
      <c r="F29" s="107" t="str">
        <f>VLOOKUP($B29,'[1]Мастер лист'!$A:$V,COLUMNS('[1]Мастер лист'!$A:F),FALSE)</f>
        <v>ГРЕЙТ КЕТЧЕР - 13,  жер, вор, уэльск, Турнинас Гизмор,  КСК Ковчег Лен обл.</v>
      </c>
      <c r="G29" s="108" t="str">
        <f>VLOOKUP($B29,'[1]Мастер лист'!$A:$V,COLUMNS('[1]Мастер лист'!$A:G),FALSE)</f>
        <v>024168</v>
      </c>
      <c r="H29" s="109" t="str">
        <f>VLOOKUP($B29,'[1]Мастер лист'!$A:$V,COLUMNS('[1]Мастер лист'!$A:H),FALSE)</f>
        <v>Жилина О.Е.</v>
      </c>
      <c r="I29" s="109" t="str">
        <f>VLOOKUP($B29,'[1]Мастер лист'!$A:$V,COLUMNS('[1]Мастер лист'!$A:I),FALSE)</f>
        <v>ч.в. МО</v>
      </c>
      <c r="J29" s="105">
        <v>6.4</v>
      </c>
      <c r="K29" s="105">
        <v>6.5</v>
      </c>
      <c r="L29" s="105">
        <v>6.6</v>
      </c>
      <c r="M29" s="105">
        <v>6.5</v>
      </c>
      <c r="N29" s="77">
        <f t="shared" si="8"/>
        <v>26</v>
      </c>
      <c r="O29" s="46">
        <f t="shared" si="9"/>
        <v>65</v>
      </c>
      <c r="P29" s="39">
        <f t="shared" si="10"/>
        <v>2</v>
      </c>
      <c r="Q29" s="106">
        <v>142.5</v>
      </c>
      <c r="R29" s="46">
        <f t="shared" si="11"/>
        <v>64.77272727272727</v>
      </c>
      <c r="S29" s="39">
        <f t="shared" si="12"/>
        <v>6</v>
      </c>
      <c r="T29" s="50"/>
      <c r="U29" s="48"/>
      <c r="V29" s="46">
        <f t="shared" si="13"/>
        <v>64.88636363636363</v>
      </c>
      <c r="W29" s="44" t="s">
        <v>33</v>
      </c>
      <c r="X29" s="53" t="e">
        <f>IF(#REF!=0,"1ю",IF(#REF!&lt;=4,"2ю",""))</f>
        <v>#REF!</v>
      </c>
    </row>
    <row r="30" spans="1:24" ht="36">
      <c r="A30" s="39">
        <f t="shared" si="7"/>
        <v>6</v>
      </c>
      <c r="B30" s="52">
        <v>17</v>
      </c>
      <c r="C30" s="107" t="str">
        <f>VLOOKUP($B30,'[1]Мастер лист'!$A:$V,COLUMNS('[1]Мастер лист'!$A:C),FALSE)</f>
        <v>СОЛОВЕЙ Мария, 2010</v>
      </c>
      <c r="D30" s="108" t="str">
        <f>VLOOKUP($B30,'[1]Мастер лист'!$A:$V,COLUMNS('[1]Мастер лист'!$A:D),FALSE)</f>
        <v>опл</v>
      </c>
      <c r="E30" s="109" t="str">
        <f>VLOOKUP($B30,'[1]Мастер лист'!$A:$V,COLUMNS('[1]Мастер лист'!$A:E),FALSE)</f>
        <v>б.р</v>
      </c>
      <c r="F30" s="107" t="str">
        <f>VLOOKUP($B30,'[1]Мастер лист'!$A:$V,COLUMNS('[1]Мастер лист'!$A:F),FALSE)</f>
        <v>КАЛЕЙДОСКОП-10,  мер, гнед, спорт пони, Вихрь,Беларусь</v>
      </c>
      <c r="G30" s="108" t="str">
        <f>VLOOKUP($B30,'[1]Мастер лист'!$A:$V,COLUMNS('[1]Мастер лист'!$A:G),FALSE)</f>
        <v>018441</v>
      </c>
      <c r="H30" s="109" t="str">
        <f>VLOOKUP($B30,'[1]Мастер лист'!$A:$V,COLUMNS('[1]Мастер лист'!$A:H),FALSE)</f>
        <v>Пожидаева Т.А.</v>
      </c>
      <c r="I30" s="109" t="str">
        <f>VLOOKUP($B30,'[1]Мастер лист'!$A:$V,COLUMNS('[1]Мастер лист'!$A:I),FALSE)</f>
        <v>ШВЕ "HRS Paradise"</v>
      </c>
      <c r="J30" s="106">
        <v>6.4</v>
      </c>
      <c r="K30" s="106">
        <v>6.3</v>
      </c>
      <c r="L30" s="106">
        <v>6.3</v>
      </c>
      <c r="M30" s="106">
        <v>6.4</v>
      </c>
      <c r="N30" s="77">
        <f t="shared" si="8"/>
        <v>25.4</v>
      </c>
      <c r="O30" s="46">
        <f t="shared" si="9"/>
        <v>63.49999999999999</v>
      </c>
      <c r="P30" s="39">
        <f t="shared" si="10"/>
        <v>6</v>
      </c>
      <c r="Q30" s="106">
        <v>144</v>
      </c>
      <c r="R30" s="46">
        <f t="shared" si="11"/>
        <v>65.45454545454545</v>
      </c>
      <c r="S30" s="39">
        <f t="shared" si="12"/>
        <v>5</v>
      </c>
      <c r="T30" s="50"/>
      <c r="U30" s="48"/>
      <c r="V30" s="46">
        <f t="shared" si="13"/>
        <v>64.47727272727272</v>
      </c>
      <c r="W30" s="44" t="s">
        <v>33</v>
      </c>
      <c r="X30" s="53"/>
    </row>
    <row r="31" spans="1:24" ht="36">
      <c r="A31" s="39">
        <f t="shared" si="7"/>
        <v>7</v>
      </c>
      <c r="B31" s="52">
        <v>20</v>
      </c>
      <c r="C31" s="107" t="str">
        <f>VLOOKUP($B31,'[1]Мастер лист'!$A:$V,COLUMNS('[1]Мастер лист'!$A:C),FALSE)</f>
        <v>БАРАБАНОВА  Мария, 2009</v>
      </c>
      <c r="D31" s="108" t="str">
        <f>VLOOKUP($B31,'[1]Мастер лист'!$A:$V,COLUMNS('[1]Мастер лист'!$A:D),FALSE)</f>
        <v>003009</v>
      </c>
      <c r="E31" s="109" t="str">
        <f>VLOOKUP($B31,'[1]Мастер лист'!$A:$V,COLUMNS('[1]Мастер лист'!$A:E),FALSE)</f>
        <v>б.р</v>
      </c>
      <c r="F31" s="107" t="str">
        <f>VLOOKUP($B31,'[1]Мастер лист'!$A:$V,COLUMNS('[1]Мастер лист'!$A:F),FALSE)</f>
        <v>СВИТ ДРИМ-09, коб, гнед, спорт пони, Лапарит, КСК Ясенево,  Россия</v>
      </c>
      <c r="G31" s="108" t="str">
        <f>VLOOKUP($B31,'[1]Мастер лист'!$A:$V,COLUMNS('[1]Мастер лист'!$A:G),FALSE)</f>
        <v>020376</v>
      </c>
      <c r="H31" s="109" t="str">
        <f>VLOOKUP($B31,'[1]Мастер лист'!$A:$V,COLUMNS('[1]Мастер лист'!$A:H),FALSE)</f>
        <v>Пожидаева Т.А.</v>
      </c>
      <c r="I31" s="109" t="str">
        <f>VLOOKUP($B31,'[1]Мастер лист'!$A:$V,COLUMNS('[1]Мастер лист'!$A:I),FALSE)</f>
        <v>ШВЕ "HRS Paradise"</v>
      </c>
      <c r="J31" s="106">
        <v>6.2</v>
      </c>
      <c r="K31" s="106">
        <v>6.3</v>
      </c>
      <c r="L31" s="106">
        <v>6.5</v>
      </c>
      <c r="M31" s="106">
        <v>6.3</v>
      </c>
      <c r="N31" s="77">
        <f t="shared" si="8"/>
        <v>25.3</v>
      </c>
      <c r="O31" s="46">
        <f t="shared" si="9"/>
        <v>63.25</v>
      </c>
      <c r="P31" s="39">
        <f t="shared" si="10"/>
        <v>7</v>
      </c>
      <c r="Q31" s="106">
        <v>141.5</v>
      </c>
      <c r="R31" s="46">
        <f t="shared" si="11"/>
        <v>64.31818181818181</v>
      </c>
      <c r="S31" s="39">
        <f t="shared" si="12"/>
        <v>7</v>
      </c>
      <c r="T31" s="50"/>
      <c r="U31" s="48"/>
      <c r="V31" s="46">
        <f t="shared" si="13"/>
        <v>63.78409090909091</v>
      </c>
      <c r="W31" s="44" t="s">
        <v>33</v>
      </c>
      <c r="X31" s="53" t="e">
        <f>IF(#REF!=0,"1ю",IF(#REF!&lt;=4,"2ю",""))</f>
        <v>#REF!</v>
      </c>
    </row>
    <row r="32" spans="1:24" ht="36">
      <c r="A32" s="39">
        <f t="shared" si="7"/>
        <v>8</v>
      </c>
      <c r="B32" s="52">
        <v>25</v>
      </c>
      <c r="C32" s="107" t="str">
        <f>VLOOKUP($B32,'[1]Мастер лист'!$A:$V,COLUMNS('[1]Мастер лист'!$A:C),FALSE)</f>
        <v>ЕВДОКИМОВА  Софья, 2009</v>
      </c>
      <c r="D32" s="108" t="str">
        <f>VLOOKUP($B32,'[1]Мастер лист'!$A:$V,COLUMNS('[1]Мастер лист'!$A:D),FALSE)</f>
        <v>опл</v>
      </c>
      <c r="E32" s="109" t="str">
        <f>VLOOKUP($B32,'[1]Мастер лист'!$A:$V,COLUMNS('[1]Мастер лист'!$A:E),FALSE)</f>
        <v>б.р</v>
      </c>
      <c r="F32" s="107" t="str">
        <f>VLOOKUP($B32,'[1]Мастер лист'!$A:$V,COLUMNS('[1]Мастер лист'!$A:F),FALSE)</f>
        <v>КАЛЕЙДОСКОП-10,  мер, гнед, спорт пони, Вихрь,Беларусь</v>
      </c>
      <c r="G32" s="108" t="str">
        <f>VLOOKUP($B32,'[1]Мастер лист'!$A:$V,COLUMNS('[1]Мастер лист'!$A:G),FALSE)</f>
        <v>018441</v>
      </c>
      <c r="H32" s="109" t="str">
        <f>VLOOKUP($B32,'[1]Мастер лист'!$A:$V,COLUMNS('[1]Мастер лист'!$A:H),FALSE)</f>
        <v>Пожидаева Т.А.</v>
      </c>
      <c r="I32" s="109" t="str">
        <f>VLOOKUP($B32,'[1]Мастер лист'!$A:$V,COLUMNS('[1]Мастер лист'!$A:I),FALSE)</f>
        <v>ШВЕ "HRS Paradise"</v>
      </c>
      <c r="J32" s="106">
        <v>5.6</v>
      </c>
      <c r="K32" s="106">
        <v>5.5</v>
      </c>
      <c r="L32" s="106">
        <v>5.7</v>
      </c>
      <c r="M32" s="106">
        <v>5.5</v>
      </c>
      <c r="N32" s="77">
        <f t="shared" si="8"/>
        <v>22.3</v>
      </c>
      <c r="O32" s="46">
        <f t="shared" si="9"/>
        <v>55.75</v>
      </c>
      <c r="P32" s="39">
        <f t="shared" si="10"/>
        <v>8</v>
      </c>
      <c r="Q32" s="106">
        <v>132</v>
      </c>
      <c r="R32" s="46">
        <f t="shared" si="11"/>
        <v>59.99999999999999</v>
      </c>
      <c r="S32" s="39">
        <f t="shared" si="12"/>
        <v>8</v>
      </c>
      <c r="T32" s="50">
        <v>2</v>
      </c>
      <c r="U32" s="48"/>
      <c r="V32" s="46">
        <f>((O32+R32)/2)-1.5</f>
        <v>56.375</v>
      </c>
      <c r="W32" s="44"/>
      <c r="X32" s="53" t="e">
        <f>IF(#REF!=0,"1ю",IF(#REF!&lt;=4,"2ю",""))</f>
        <v>#REF!</v>
      </c>
    </row>
    <row r="33" spans="1:24" ht="15">
      <c r="A33" s="102" t="s">
        <v>57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4"/>
      <c r="X33" s="53"/>
    </row>
    <row r="34" spans="1:24" ht="34.5" customHeight="1">
      <c r="A34" s="39">
        <f>RANK(V34,V$34:V$36,0)</f>
        <v>1</v>
      </c>
      <c r="B34" s="52">
        <v>33</v>
      </c>
      <c r="C34" s="107" t="str">
        <f>VLOOKUP($B34,'[1]Мастер лист'!$A:$V,COLUMNS('[1]Мастер лист'!$A:C),FALSE)</f>
        <v>РИГЕР  Ксения, 2007</v>
      </c>
      <c r="D34" s="108">
        <f>VLOOKUP($B34,'[1]Мастер лист'!$A:$V,COLUMNS('[1]Мастер лист'!$A:D),FALSE)</f>
        <v>0</v>
      </c>
      <c r="E34" s="109" t="str">
        <f>VLOOKUP($B34,'[1]Мастер лист'!$A:$V,COLUMNS('[1]Мастер лист'!$A:E),FALSE)</f>
        <v>1ю</v>
      </c>
      <c r="F34" s="107" t="str">
        <f>VLOOKUP($B34,'[1]Мастер лист'!$A:$V,COLUMNS('[1]Мастер лист'!$A:F),FALSE)</f>
        <v>ФАЙЕРФЛАЙ-04, коб, т-гнед, тракен, Эгеюс, Россия</v>
      </c>
      <c r="G34" s="108" t="str">
        <f>VLOOKUP($B34,'[1]Мастер лист'!$A:$V,COLUMNS('[1]Мастер лист'!$A:G),FALSE)</f>
        <v>0211808</v>
      </c>
      <c r="H34" s="109" t="str">
        <f>VLOOKUP($B34,'[1]Мастер лист'!$A:$V,COLUMNS('[1]Мастер лист'!$A:H),FALSE)</f>
        <v>Конторович Е.В.</v>
      </c>
      <c r="I34" s="109" t="str">
        <f>VLOOKUP($B34,'[1]Мастер лист'!$A:$V,COLUMNS('[1]Мастер лист'!$A:I),FALSE)</f>
        <v>ч.в. МО</v>
      </c>
      <c r="J34" s="106">
        <v>6.6</v>
      </c>
      <c r="K34" s="106">
        <v>6.5</v>
      </c>
      <c r="L34" s="106">
        <v>6.7</v>
      </c>
      <c r="M34" s="106">
        <v>6.6</v>
      </c>
      <c r="N34" s="77">
        <f>SUM(J34:M34)</f>
        <v>26.4</v>
      </c>
      <c r="O34" s="46">
        <f>N34/0.4</f>
        <v>65.99999999999999</v>
      </c>
      <c r="P34" s="39">
        <f>RANK(N34,N$34:N$36,0)</f>
        <v>1</v>
      </c>
      <c r="Q34" s="106">
        <v>146</v>
      </c>
      <c r="R34" s="46">
        <f>Q34/2.2</f>
        <v>66.36363636363636</v>
      </c>
      <c r="S34" s="39">
        <f>RANK(R34,R$34:R$36,0)</f>
        <v>1</v>
      </c>
      <c r="T34" s="50"/>
      <c r="U34" s="48"/>
      <c r="V34" s="46">
        <f>(O34+R34)/2</f>
        <v>66.18181818181817</v>
      </c>
      <c r="W34" s="44" t="s">
        <v>33</v>
      </c>
      <c r="X34" s="53"/>
    </row>
    <row r="35" spans="1:24" ht="34.5" customHeight="1">
      <c r="A35" s="39">
        <f>RANK(V35,V$34:V$36,0)</f>
        <v>2</v>
      </c>
      <c r="B35" s="52">
        <v>7</v>
      </c>
      <c r="C35" s="107" t="str">
        <f>VLOOKUP($B35,'[1]Мастер лист'!$A:$V,COLUMNS('[1]Мастер лист'!$A:C),FALSE)</f>
        <v>ИВАКИНА - ТРЕВОГИНА  Елизавета, 2007</v>
      </c>
      <c r="D35" s="108" t="str">
        <f>VLOOKUP($B35,'[1]Мастер лист'!$A:$V,COLUMNS('[1]Мастер лист'!$A:D),FALSE)</f>
        <v>026707</v>
      </c>
      <c r="E35" s="109">
        <f>VLOOKUP($B35,'[1]Мастер лист'!$A:$V,COLUMNS('[1]Мастер лист'!$A:E),FALSE)</f>
        <v>3</v>
      </c>
      <c r="F35" s="107" t="str">
        <f>VLOOKUP($B35,'[1]Мастер лист'!$A:$V,COLUMNS('[1]Мастер лист'!$A:F),FALSE)</f>
        <v>АМПИР - 12, мер, рыд, буденн, Арест, Буденн к.з</v>
      </c>
      <c r="G35" s="108" t="str">
        <f>VLOOKUP($B35,'[1]Мастер лист'!$A:$V,COLUMNS('[1]Мастер лист'!$A:G),FALSE)</f>
        <v>018007</v>
      </c>
      <c r="H35" s="109" t="str">
        <f>VLOOKUP($B35,'[1]Мастер лист'!$A:$V,COLUMNS('[1]Мастер лист'!$A:H),FALSE)</f>
        <v>Краснопольская Е.В.</v>
      </c>
      <c r="I35" s="109" t="str">
        <f>VLOOKUP($B35,'[1]Мастер лист'!$A:$V,COLUMNS('[1]Мастер лист'!$A:I),FALSE)</f>
        <v>ч.в. МО</v>
      </c>
      <c r="J35" s="106">
        <v>6.7</v>
      </c>
      <c r="K35" s="106">
        <v>6.4</v>
      </c>
      <c r="L35" s="106">
        <v>6.4</v>
      </c>
      <c r="M35" s="106">
        <v>6.5</v>
      </c>
      <c r="N35" s="77">
        <f>SUM(J35:M35)</f>
        <v>26</v>
      </c>
      <c r="O35" s="46">
        <f>N35/0.4</f>
        <v>65</v>
      </c>
      <c r="P35" s="39">
        <f>RANK(N35,N$34:N$36,0)</f>
        <v>2</v>
      </c>
      <c r="Q35" s="106">
        <v>143.5</v>
      </c>
      <c r="R35" s="46">
        <f>Q35/2.2</f>
        <v>65.22727272727272</v>
      </c>
      <c r="S35" s="39">
        <f>RANK(R35,R$34:R$36,0)</f>
        <v>2</v>
      </c>
      <c r="T35" s="50"/>
      <c r="U35" s="48"/>
      <c r="V35" s="46">
        <f>(O35+R35)/2</f>
        <v>65.11363636363636</v>
      </c>
      <c r="W35" s="44" t="s">
        <v>33</v>
      </c>
      <c r="X35" s="53" t="e">
        <f>IF(#REF!=0,"1ю",IF(#REF!&lt;=4,"2ю",""))</f>
        <v>#REF!</v>
      </c>
    </row>
    <row r="36" spans="1:24" ht="34.5" customHeight="1">
      <c r="A36" s="39">
        <f>RANK(V36,V$34:V$36,0)</f>
        <v>3</v>
      </c>
      <c r="B36" s="52">
        <v>26</v>
      </c>
      <c r="C36" s="107" t="str">
        <f>VLOOKUP($B36,'[1]Мастер лист'!$A:$V,COLUMNS('[1]Мастер лист'!$A:C),FALSE)</f>
        <v>СМИРНОВА  Полина, 2009</v>
      </c>
      <c r="D36" s="108" t="str">
        <f>VLOOKUP($B36,'[1]Мастер лист'!$A:$V,COLUMNS('[1]Мастер лист'!$A:D),FALSE)</f>
        <v>опл</v>
      </c>
      <c r="E36" s="109" t="str">
        <f>VLOOKUP($B36,'[1]Мастер лист'!$A:$V,COLUMNS('[1]Мастер лист'!$A:E),FALSE)</f>
        <v>б.р</v>
      </c>
      <c r="F36" s="107" t="str">
        <f>VLOOKUP($B36,'[1]Мастер лист'!$A:$V,COLUMNS('[1]Мастер лист'!$A:F),FALSE)</f>
        <v>ТИФФАНИЯ-13, коб, т-гнед., полукр, Тайм, КФХ Тракен, Россия</v>
      </c>
      <c r="G36" s="108" t="str">
        <f>VLOOKUP($B36,'[1]Мастер лист'!$A:$V,COLUMNS('[1]Мастер лист'!$A:G),FALSE)</f>
        <v>019208</v>
      </c>
      <c r="H36" s="109" t="str">
        <f>VLOOKUP($B36,'[1]Мастер лист'!$A:$V,COLUMNS('[1]Мастер лист'!$A:H),FALSE)</f>
        <v>Пожидаева Т.А.</v>
      </c>
      <c r="I36" s="109" t="str">
        <f>VLOOKUP($B36,'[1]Мастер лист'!$A:$V,COLUMNS('[1]Мастер лист'!$A:I),FALSE)</f>
        <v>ШВЕ "HRS Paradise"</v>
      </c>
      <c r="J36" s="106">
        <v>6.3</v>
      </c>
      <c r="K36" s="106">
        <v>6.2</v>
      </c>
      <c r="L36" s="106">
        <v>6.3</v>
      </c>
      <c r="M36" s="106">
        <v>6.3</v>
      </c>
      <c r="N36" s="77">
        <f>SUM(J36:M36)</f>
        <v>25.1</v>
      </c>
      <c r="O36" s="46">
        <f>N36/0.4</f>
        <v>62.75</v>
      </c>
      <c r="P36" s="39">
        <f>RANK(N36,N$34:N$36,0)</f>
        <v>3</v>
      </c>
      <c r="Q36" s="106">
        <v>142</v>
      </c>
      <c r="R36" s="46">
        <f>Q36/2.2</f>
        <v>64.54545454545455</v>
      </c>
      <c r="S36" s="39">
        <f>RANK(R36,R$34:R$36,0)</f>
        <v>3</v>
      </c>
      <c r="T36" s="50"/>
      <c r="U36" s="48"/>
      <c r="V36" s="46">
        <f>(O36+R36)/2</f>
        <v>63.64772727272727</v>
      </c>
      <c r="W36" s="44" t="s">
        <v>33</v>
      </c>
      <c r="X36" s="53"/>
    </row>
    <row r="37" spans="1:23" ht="15.75">
      <c r="A37" s="64" t="s">
        <v>27</v>
      </c>
      <c r="B37" s="65"/>
      <c r="C37" s="65"/>
      <c r="D37" s="65"/>
      <c r="E37" s="65"/>
      <c r="F37" s="65"/>
      <c r="G37" s="65"/>
      <c r="H37" s="65"/>
      <c r="I37" s="65"/>
      <c r="J37" s="65"/>
      <c r="K37" s="66" t="s">
        <v>58</v>
      </c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</row>
    <row r="38" spans="1:23" ht="23.25" customHeight="1">
      <c r="A38" s="64" t="s">
        <v>28</v>
      </c>
      <c r="B38" s="65"/>
      <c r="C38" s="65"/>
      <c r="D38" s="65"/>
      <c r="E38" s="65"/>
      <c r="F38" s="65"/>
      <c r="G38" s="65"/>
      <c r="H38" s="65"/>
      <c r="I38" s="65"/>
      <c r="J38" s="65"/>
      <c r="K38" s="66" t="s">
        <v>59</v>
      </c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</row>
  </sheetData>
  <sheetProtection/>
  <mergeCells count="24">
    <mergeCell ref="A24:W24"/>
    <mergeCell ref="A33:W33"/>
    <mergeCell ref="V6:V8"/>
    <mergeCell ref="W6:W8"/>
    <mergeCell ref="X6:X8"/>
    <mergeCell ref="J7:P7"/>
    <mergeCell ref="Q7:S7"/>
    <mergeCell ref="A9:X9"/>
    <mergeCell ref="G6:G8"/>
    <mergeCell ref="H6:H8"/>
    <mergeCell ref="I6:I8"/>
    <mergeCell ref="J6:S6"/>
    <mergeCell ref="T6:T8"/>
    <mergeCell ref="U6:U8"/>
    <mergeCell ref="A1:W1"/>
    <mergeCell ref="A2:W2"/>
    <mergeCell ref="A3:W3"/>
    <mergeCell ref="A4:X4"/>
    <mergeCell ref="A6:A8"/>
    <mergeCell ref="B6:B8"/>
    <mergeCell ref="C6:C8"/>
    <mergeCell ref="D6:D8"/>
    <mergeCell ref="E6:E8"/>
    <mergeCell ref="F6:F8"/>
  </mergeCells>
  <conditionalFormatting sqref="A1 A3">
    <cfRule type="cellIs" priority="57" dxfId="330" operator="equal">
      <formula>0</formula>
    </cfRule>
  </conditionalFormatting>
  <conditionalFormatting sqref="A1 X1:AE3 A3 Y4:AE8">
    <cfRule type="containsErrors" priority="58" dxfId="330">
      <formula>ISERROR(A1)</formula>
    </cfRule>
  </conditionalFormatting>
  <conditionalFormatting sqref="A2">
    <cfRule type="cellIs" priority="55" dxfId="330" operator="equal">
      <formula>0</formula>
    </cfRule>
  </conditionalFormatting>
  <conditionalFormatting sqref="A2">
    <cfRule type="containsErrors" priority="56" dxfId="330">
      <formula>ISERROR(A2)</formula>
    </cfRule>
  </conditionalFormatting>
  <conditionalFormatting sqref="A6:W6 A5:Q5 A4 A7:J7 Q7:W7 A8:W8 S5">
    <cfRule type="cellIs" priority="30" dxfId="330" operator="equal">
      <formula>0</formula>
    </cfRule>
  </conditionalFormatting>
  <conditionalFormatting sqref="A6:W6 A5:Q5 A4 A7:J7 Q7:W7 A8:W8 S5">
    <cfRule type="containsErrors" priority="31" dxfId="330">
      <formula>ISERROR(A4)</formula>
    </cfRule>
  </conditionalFormatting>
  <conditionalFormatting sqref="A37:V38">
    <cfRule type="cellIs" priority="1" dxfId="330" operator="equal">
      <formula>0</formula>
    </cfRule>
  </conditionalFormatting>
  <conditionalFormatting sqref="A37:W38">
    <cfRule type="containsErrors" priority="2" dxfId="330">
      <formula>ISERROR(A37)</formula>
    </cfRule>
  </conditionalFormatting>
  <conditionalFormatting sqref="B34:W36 B25:W32 C10:W11 B12:W22">
    <cfRule type="cellIs" priority="22" dxfId="330" operator="equal">
      <formula>0</formula>
    </cfRule>
  </conditionalFormatting>
  <conditionalFormatting sqref="B34:W36 B25:W32 A10:A22 C10:W11 B12:W22">
    <cfRule type="containsErrors" priority="23" dxfId="330">
      <formula>ISERROR(A10)</formula>
    </cfRule>
  </conditionalFormatting>
  <conditionalFormatting sqref="A12:A22 A24:A36">
    <cfRule type="containsErrors" priority="20" dxfId="330">
      <formula>ISERROR(A12)</formula>
    </cfRule>
  </conditionalFormatting>
  <conditionalFormatting sqref="A24:A36 A10:A22">
    <cfRule type="cellIs" priority="21" dxfId="331" operator="equal" stopIfTrue="1">
      <formula>0</formula>
    </cfRule>
  </conditionalFormatting>
  <conditionalFormatting sqref="A9">
    <cfRule type="cellIs" priority="18" dxfId="330" operator="equal">
      <formula>0</formula>
    </cfRule>
  </conditionalFormatting>
  <conditionalFormatting sqref="A9">
    <cfRule type="containsErrors" priority="19" dxfId="330">
      <formula>ISERROR(A9)</formula>
    </cfRule>
  </conditionalFormatting>
  <conditionalFormatting sqref="X10:X11">
    <cfRule type="cellIs" priority="16" dxfId="330" operator="equal">
      <formula>0</formula>
    </cfRule>
    <cfRule type="containsErrors" priority="17" dxfId="330">
      <formula>ISERROR(X10)</formula>
    </cfRule>
  </conditionalFormatting>
  <conditionalFormatting sqref="X12:X22 X24:X28">
    <cfRule type="cellIs" priority="14" dxfId="330" operator="equal">
      <formula>0</formula>
    </cfRule>
    <cfRule type="containsErrors" priority="15" dxfId="330">
      <formula>ISERROR(X12)</formula>
    </cfRule>
  </conditionalFormatting>
  <conditionalFormatting sqref="X29:X36">
    <cfRule type="cellIs" priority="12" dxfId="330" operator="equal">
      <formula>0</formula>
    </cfRule>
    <cfRule type="containsErrors" priority="13" dxfId="330">
      <formula>ISERROR(X29)</formula>
    </cfRule>
  </conditionalFormatting>
  <conditionalFormatting sqref="A25:A32">
    <cfRule type="containsErrors" priority="11" dxfId="330">
      <formula>ISERROR(A25)</formula>
    </cfRule>
  </conditionalFormatting>
  <conditionalFormatting sqref="A34:A36">
    <cfRule type="containsErrors" priority="10" dxfId="330">
      <formula>ISERROR(A34)</formula>
    </cfRule>
  </conditionalFormatting>
  <conditionalFormatting sqref="C23:W23">
    <cfRule type="cellIs" priority="8" dxfId="330" operator="equal">
      <formula>0</formula>
    </cfRule>
  </conditionalFormatting>
  <conditionalFormatting sqref="A23 C23:W23">
    <cfRule type="containsErrors" priority="9" dxfId="330">
      <formula>ISERROR(A23)</formula>
    </cfRule>
  </conditionalFormatting>
  <conditionalFormatting sqref="A23">
    <cfRule type="cellIs" priority="7" dxfId="331" operator="equal" stopIfTrue="1">
      <formula>0</formula>
    </cfRule>
  </conditionalFormatting>
  <conditionalFormatting sqref="X23">
    <cfRule type="cellIs" priority="5" dxfId="330" operator="equal">
      <formula>0</formula>
    </cfRule>
    <cfRule type="containsErrors" priority="6" dxfId="330">
      <formula>ISERROR(X23)</formula>
    </cfRule>
  </conditionalFormatting>
  <printOptions/>
  <pageMargins left="0.25" right="0.25" top="0.75" bottom="0.75" header="0.3" footer="0.3"/>
  <pageSetup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="80" zoomScaleNormal="77" zoomScaleSheetLayoutView="80" zoomScalePageLayoutView="0" workbookViewId="0" topLeftCell="A11">
      <selection activeCell="C26" sqref="C26"/>
    </sheetView>
  </sheetViews>
  <sheetFormatPr defaultColWidth="9.140625" defaultRowHeight="15"/>
  <cols>
    <col min="1" max="1" width="4.57421875" style="0" customWidth="1"/>
    <col min="2" max="2" width="0" style="0" hidden="1" customWidth="1"/>
    <col min="3" max="3" width="18.8515625" style="0" customWidth="1"/>
    <col min="4" max="4" width="0" style="0" hidden="1" customWidth="1"/>
    <col min="5" max="5" width="5.421875" style="0" customWidth="1"/>
    <col min="6" max="6" width="25.28125" style="0" customWidth="1"/>
    <col min="7" max="8" width="0" style="0" hidden="1" customWidth="1"/>
    <col min="9" max="9" width="12.421875" style="0" customWidth="1"/>
    <col min="10" max="10" width="6.00390625" style="0" customWidth="1"/>
    <col min="11" max="11" width="7.57421875" style="0" customWidth="1"/>
    <col min="12" max="12" width="4.57421875" style="0" customWidth="1"/>
    <col min="13" max="13" width="6.28125" style="0" customWidth="1"/>
    <col min="14" max="14" width="7.7109375" style="0" customWidth="1"/>
    <col min="15" max="15" width="5.28125" style="0" customWidth="1"/>
    <col min="16" max="16" width="6.7109375" style="0" customWidth="1"/>
    <col min="17" max="17" width="7.57421875" style="0" customWidth="1"/>
    <col min="18" max="19" width="5.28125" style="0" customWidth="1"/>
    <col min="20" max="20" width="6.7109375" style="0" customWidth="1"/>
    <col min="21" max="21" width="7.140625" style="0" customWidth="1"/>
    <col min="22" max="23" width="0" style="0" hidden="1" customWidth="1"/>
    <col min="24" max="16384" width="8.7109375" style="0" customWidth="1"/>
  </cols>
  <sheetData>
    <row r="1" spans="1:23" s="2" customFormat="1" ht="21" customHeight="1">
      <c r="A1" s="1" t="str">
        <f>'[1]Мастер лист'!A1:I1</f>
        <v>«Летний Кубок КСК «Ромашково» по выездке» 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24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3.25" customHeight="1">
      <c r="A3" s="1" t="s">
        <v>60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18.75" customHeight="1">
      <c r="A4" s="112" t="s">
        <v>61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2" s="2" customFormat="1" ht="15.75" customHeight="1">
      <c r="A5" s="4" t="str">
        <f>'[1]Мастер лист'!A4</f>
        <v>КСК «Ромашково», Московская область</v>
      </c>
      <c r="B5" s="4"/>
      <c r="C5" s="5"/>
      <c r="D5" s="5"/>
      <c r="E5" s="5"/>
      <c r="F5" s="5"/>
      <c r="G5" s="5"/>
      <c r="H5" s="5"/>
      <c r="Q5" s="6" t="s">
        <v>1</v>
      </c>
      <c r="R5" s="6"/>
      <c r="S5" s="6"/>
      <c r="T5" s="6"/>
      <c r="U5" s="7"/>
      <c r="V5" s="8"/>
    </row>
    <row r="6" spans="1:24" s="2" customFormat="1" ht="15.75" customHeight="1">
      <c r="A6" s="9" t="s">
        <v>2</v>
      </c>
      <c r="B6" s="9" t="s">
        <v>3</v>
      </c>
      <c r="C6" s="10" t="s">
        <v>4</v>
      </c>
      <c r="D6" s="11" t="s">
        <v>5</v>
      </c>
      <c r="E6" s="9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2" t="s">
        <v>11</v>
      </c>
      <c r="K6" s="13"/>
      <c r="L6" s="13"/>
      <c r="M6" s="13"/>
      <c r="N6" s="13"/>
      <c r="O6" s="13"/>
      <c r="P6" s="13"/>
      <c r="Q6" s="13"/>
      <c r="R6" s="14"/>
      <c r="S6" s="15" t="s">
        <v>12</v>
      </c>
      <c r="T6" s="16" t="s">
        <v>13</v>
      </c>
      <c r="U6" s="17" t="s">
        <v>14</v>
      </c>
      <c r="V6" s="18" t="s">
        <v>15</v>
      </c>
      <c r="W6" s="19" t="s">
        <v>16</v>
      </c>
      <c r="X6" s="20"/>
    </row>
    <row r="7" spans="1:24" s="2" customFormat="1" ht="18" customHeight="1">
      <c r="A7" s="21"/>
      <c r="B7" s="21"/>
      <c r="C7" s="10"/>
      <c r="D7" s="22"/>
      <c r="E7" s="21"/>
      <c r="F7" s="10"/>
      <c r="G7" s="10"/>
      <c r="H7" s="10"/>
      <c r="I7" s="10"/>
      <c r="J7" s="23" t="s">
        <v>17</v>
      </c>
      <c r="K7" s="24"/>
      <c r="L7" s="25"/>
      <c r="M7" s="26" t="s">
        <v>18</v>
      </c>
      <c r="N7" s="26"/>
      <c r="O7" s="26"/>
      <c r="P7" s="26" t="s">
        <v>19</v>
      </c>
      <c r="Q7" s="26"/>
      <c r="R7" s="26"/>
      <c r="S7" s="27"/>
      <c r="T7" s="28"/>
      <c r="U7" s="17"/>
      <c r="V7" s="18"/>
      <c r="W7" s="29"/>
      <c r="X7" s="30"/>
    </row>
    <row r="8" spans="1:24" s="2" customFormat="1" ht="24.75" customHeight="1">
      <c r="A8" s="31"/>
      <c r="B8" s="31"/>
      <c r="C8" s="10"/>
      <c r="D8" s="32"/>
      <c r="E8" s="31"/>
      <c r="F8" s="10"/>
      <c r="G8" s="10"/>
      <c r="H8" s="10"/>
      <c r="I8" s="10"/>
      <c r="J8" s="33" t="s">
        <v>20</v>
      </c>
      <c r="K8" s="33" t="s">
        <v>21</v>
      </c>
      <c r="L8" s="34" t="s">
        <v>22</v>
      </c>
      <c r="M8" s="33" t="s">
        <v>20</v>
      </c>
      <c r="N8" s="33" t="s">
        <v>21</v>
      </c>
      <c r="O8" s="34" t="s">
        <v>22</v>
      </c>
      <c r="P8" s="33" t="s">
        <v>20</v>
      </c>
      <c r="Q8" s="33" t="s">
        <v>21</v>
      </c>
      <c r="R8" s="34" t="s">
        <v>22</v>
      </c>
      <c r="S8" s="35"/>
      <c r="T8" s="36"/>
      <c r="U8" s="17"/>
      <c r="V8" s="18"/>
      <c r="W8" s="37"/>
      <c r="X8" s="38"/>
    </row>
    <row r="9" spans="1:23" ht="60" customHeight="1">
      <c r="A9" s="39">
        <v>1</v>
      </c>
      <c r="B9" s="52">
        <v>57</v>
      </c>
      <c r="C9" s="71" t="str">
        <f>VLOOKUP($B9,'[1]Мастер лист'!$A:$V,COLUMNS('[1]Мастер лист'!$A:C),FALSE)</f>
        <v>КУЗЮРИНА  Наталья, 2008</v>
      </c>
      <c r="D9" s="72">
        <f>VLOOKUP($B9,'[1]Мастер лист'!$A:$V,COLUMNS('[1]Мастер лист'!$A:D),FALSE)</f>
        <v>0</v>
      </c>
      <c r="E9" s="73" t="str">
        <f>VLOOKUP($B9,'[1]Мастер лист'!$A:$V,COLUMNS('[1]Мастер лист'!$A:E),FALSE)</f>
        <v>б.р</v>
      </c>
      <c r="F9" s="71" t="str">
        <f>VLOOKUP($B9,'[1]Мастер лист'!$A:$V,COLUMNS('[1]Мастер лист'!$A:F),FALSE)</f>
        <v>ГЕРМЕС - 10, мер, т-гнед, полукр, Базар, Россия</v>
      </c>
      <c r="G9" s="72" t="str">
        <f>VLOOKUP($B9,'[1]Мастер лист'!$A:$V,COLUMNS('[1]Мастер лист'!$A:G),FALSE)</f>
        <v>014983</v>
      </c>
      <c r="H9" s="73" t="str">
        <f>VLOOKUP($B9,'[1]Мастер лист'!$A:$V,COLUMNS('[1]Мастер лист'!$A:H),FALSE)</f>
        <v>Рябова А.А.</v>
      </c>
      <c r="I9" s="73" t="str">
        <f>VLOOKUP($B9,'[1]Мастер лист'!$A:$V,COLUMNS('[1]Мастер лист'!$A:I),FALSE)</f>
        <v>ч.в МО</v>
      </c>
      <c r="J9" s="49">
        <v>131.5</v>
      </c>
      <c r="K9" s="46">
        <f>J9/1.9</f>
        <v>69.21052631578948</v>
      </c>
      <c r="L9" s="39">
        <v>1</v>
      </c>
      <c r="M9" s="49">
        <v>126.5</v>
      </c>
      <c r="N9" s="46">
        <f>M9/1.9</f>
        <v>66.57894736842105</v>
      </c>
      <c r="O9" s="39">
        <v>1</v>
      </c>
      <c r="P9" s="99">
        <v>126</v>
      </c>
      <c r="Q9" s="46">
        <f>P9/1.9</f>
        <v>66.31578947368422</v>
      </c>
      <c r="R9" s="39">
        <v>2</v>
      </c>
      <c r="S9" s="50"/>
      <c r="T9" s="48">
        <f>SUM(J9+M9+P9)</f>
        <v>384</v>
      </c>
      <c r="U9" s="46">
        <f>T9/1.9/3</f>
        <v>67.36842105263158</v>
      </c>
      <c r="V9" s="44"/>
      <c r="W9" s="53"/>
    </row>
    <row r="10" spans="1:23" ht="60" customHeight="1">
      <c r="A10" s="39">
        <v>2</v>
      </c>
      <c r="B10" s="40">
        <v>56</v>
      </c>
      <c r="C10" s="71" t="str">
        <f>VLOOKUP($B10,'[1]Мастер лист'!$A:$V,COLUMNS('[1]Мастер лист'!$A:C),FALSE)</f>
        <v>ПЕРЕВЕРЗЕВА  Екатерина, 1997</v>
      </c>
      <c r="D10" s="72">
        <f>VLOOKUP($B10,'[1]Мастер лист'!$A:$V,COLUMNS('[1]Мастер лист'!$A:D),FALSE)</f>
        <v>0</v>
      </c>
      <c r="E10" s="73" t="str">
        <f>VLOOKUP($B10,'[1]Мастер лист'!$A:$V,COLUMNS('[1]Мастер лист'!$A:E),FALSE)</f>
        <v>б.р</v>
      </c>
      <c r="F10" s="71" t="str">
        <f>VLOOKUP($B10,'[1]Мастер лист'!$A:$V,COLUMNS('[1]Мастер лист'!$A:F),FALSE)</f>
        <v>НАВИГАЦИЯ - 12, коб, сер, орловск, Империал, Россия</v>
      </c>
      <c r="G10" s="72" t="str">
        <f>VLOOKUP($B10,'[1]Мастер лист'!$A:$V,COLUMNS('[1]Мастер лист'!$A:G),FALSE)</f>
        <v>на оформл</v>
      </c>
      <c r="H10" s="73" t="str">
        <f>VLOOKUP($B10,'[1]Мастер лист'!$A:$V,COLUMNS('[1]Мастер лист'!$A:H),FALSE)</f>
        <v>Иванова Л.В.</v>
      </c>
      <c r="I10" s="73" t="str">
        <f>VLOOKUP($B10,'[1]Мастер лист'!$A:$V,COLUMNS('[1]Мастер лист'!$A:I),FALSE)</f>
        <v>ч.в МО</v>
      </c>
      <c r="J10" s="49">
        <v>126</v>
      </c>
      <c r="K10" s="46">
        <f>J10/1.9</f>
        <v>66.31578947368422</v>
      </c>
      <c r="L10" s="39">
        <v>2</v>
      </c>
      <c r="M10" s="45">
        <v>123.5</v>
      </c>
      <c r="N10" s="46">
        <f>M10/1.9</f>
        <v>65</v>
      </c>
      <c r="O10" s="39">
        <v>2</v>
      </c>
      <c r="P10" s="45">
        <v>129</v>
      </c>
      <c r="Q10" s="46">
        <f>P10/1.9</f>
        <v>67.89473684210526</v>
      </c>
      <c r="R10" s="39">
        <v>1</v>
      </c>
      <c r="S10" s="47"/>
      <c r="T10" s="48">
        <f>SUM(J10+M10+P10)</f>
        <v>378.5</v>
      </c>
      <c r="U10" s="46">
        <f>T10/1.9/3</f>
        <v>66.40350877192982</v>
      </c>
      <c r="V10" s="44"/>
      <c r="W10" s="53"/>
    </row>
    <row r="11" spans="1:23" ht="60" customHeight="1">
      <c r="A11" s="39">
        <v>3</v>
      </c>
      <c r="B11" s="52">
        <v>58</v>
      </c>
      <c r="C11" s="71" t="str">
        <f>VLOOKUP($B11,'[1]Мастер лист'!$A:$V,COLUMNS('[1]Мастер лист'!$A:C),FALSE)</f>
        <v>ПОПОВА  Валерия, 2006</v>
      </c>
      <c r="D11" s="72">
        <f>VLOOKUP($B11,'[1]Мастер лист'!$A:$V,COLUMNS('[1]Мастер лист'!$A:D),FALSE)</f>
        <v>0</v>
      </c>
      <c r="E11" s="73" t="str">
        <f>VLOOKUP($B11,'[1]Мастер лист'!$A:$V,COLUMNS('[1]Мастер лист'!$A:E),FALSE)</f>
        <v>б.р</v>
      </c>
      <c r="F11" s="71" t="str">
        <f>VLOOKUP($B11,'[1]Мастер лист'!$A:$V,COLUMNS('[1]Мастер лист'!$A:F),FALSE)</f>
        <v>ЭЛЕГИЯ-08 коб, вор, полукр, Лабаз, Россия</v>
      </c>
      <c r="G11" s="72" t="str">
        <f>VLOOKUP($B11,'[1]Мастер лист'!$A:$V,COLUMNS('[1]Мастер лист'!$A:G),FALSE)</f>
        <v>на оформл</v>
      </c>
      <c r="H11" s="73" t="str">
        <f>VLOOKUP($B11,'[1]Мастер лист'!$A:$V,COLUMNS('[1]Мастер лист'!$A:H),FALSE)</f>
        <v>Конторович Е.В.</v>
      </c>
      <c r="I11" s="73" t="str">
        <f>VLOOKUP($B11,'[1]Мастер лист'!$A:$V,COLUMNS('[1]Мастер лист'!$A:I),FALSE)</f>
        <v>ч.в МО</v>
      </c>
      <c r="J11" s="45">
        <v>123.5</v>
      </c>
      <c r="K11" s="46">
        <f>J11/1.9</f>
        <v>65</v>
      </c>
      <c r="L11" s="39">
        <v>4</v>
      </c>
      <c r="M11" s="49">
        <v>119.5</v>
      </c>
      <c r="N11" s="46">
        <f>M11/1.9</f>
        <v>62.89473684210527</v>
      </c>
      <c r="O11" s="39">
        <v>4</v>
      </c>
      <c r="P11" s="99">
        <v>122</v>
      </c>
      <c r="Q11" s="46">
        <f>P11/1.9</f>
        <v>64.21052631578948</v>
      </c>
      <c r="R11" s="39">
        <v>3</v>
      </c>
      <c r="S11" s="50">
        <v>1</v>
      </c>
      <c r="T11" s="48">
        <f>SUM(J11+M11+P11)</f>
        <v>365</v>
      </c>
      <c r="U11" s="46">
        <f>T11/1.9/3</f>
        <v>64.03508771929825</v>
      </c>
      <c r="V11" s="44"/>
      <c r="W11" s="53"/>
    </row>
    <row r="12" spans="1:23" ht="60" customHeight="1">
      <c r="A12" s="39">
        <v>4</v>
      </c>
      <c r="B12" s="40">
        <v>44</v>
      </c>
      <c r="C12" s="71" t="str">
        <f>VLOOKUP($B12,'[1]Мастер лист'!$A:$V,COLUMNS('[1]Мастер лист'!$A:C),FALSE)</f>
        <v>ЧЕПУРНОВА  Мария, 2007</v>
      </c>
      <c r="D12" s="72">
        <f>VLOOKUP($B12,'[1]Мастер лист'!$A:$V,COLUMNS('[1]Мастер лист'!$A:D),FALSE)</f>
        <v>0</v>
      </c>
      <c r="E12" s="73" t="str">
        <f>VLOOKUP($B12,'[1]Мастер лист'!$A:$V,COLUMNS('[1]Мастер лист'!$A:E),FALSE)</f>
        <v>б.р</v>
      </c>
      <c r="F12" s="71" t="str">
        <f>VLOOKUP($B12,'[1]Мастер лист'!$A:$V,COLUMNS('[1]Мастер лист'!$A:F),FALSE)</f>
        <v>ХАЙХОР -10,  жеребец, вор. трак., Хирамас, Московская обл</v>
      </c>
      <c r="G12" s="72" t="str">
        <f>VLOOKUP($B12,'[1]Мастер лист'!$A:$V,COLUMNS('[1]Мастер лист'!$A:G),FALSE)</f>
        <v>014548</v>
      </c>
      <c r="H12" s="73" t="str">
        <f>VLOOKUP($B12,'[1]Мастер лист'!$A:$V,COLUMNS('[1]Мастер лист'!$A:H),FALSE)</f>
        <v>Шинкаренко О.С.</v>
      </c>
      <c r="I12" s="73" t="str">
        <f>VLOOKUP($B12,'[1]Мастер лист'!$A:$V,COLUMNS('[1]Мастер лист'!$A:I),FALSE)</f>
        <v>КСК "Возрождение"</v>
      </c>
      <c r="J12" s="45">
        <v>121.5</v>
      </c>
      <c r="K12" s="46">
        <f>J12/1.9</f>
        <v>63.94736842105264</v>
      </c>
      <c r="L12" s="39">
        <v>5</v>
      </c>
      <c r="M12" s="45">
        <v>122</v>
      </c>
      <c r="N12" s="46">
        <f>M12/1.9</f>
        <v>64.21052631578948</v>
      </c>
      <c r="O12" s="39">
        <v>3</v>
      </c>
      <c r="P12" s="45">
        <v>121</v>
      </c>
      <c r="Q12" s="46">
        <f>P12/1.9</f>
        <v>63.684210526315795</v>
      </c>
      <c r="R12" s="39">
        <v>4</v>
      </c>
      <c r="S12" s="47"/>
      <c r="T12" s="48">
        <f>SUM(J12+M12+P12)</f>
        <v>364.5</v>
      </c>
      <c r="U12" s="46">
        <f>T12/1.9/3</f>
        <v>63.94736842105263</v>
      </c>
      <c r="V12" s="44"/>
      <c r="W12" s="53"/>
    </row>
    <row r="13" spans="1:23" ht="60" customHeight="1">
      <c r="A13" s="39">
        <v>5</v>
      </c>
      <c r="B13" s="40">
        <v>64</v>
      </c>
      <c r="C13" s="71" t="str">
        <f>VLOOKUP($B13,'[1]Мастер лист'!$A:$V,COLUMNS('[1]Мастер лист'!$A:C),FALSE)</f>
        <v>ТРАПЕЗНИКОВА  Дарья, 2010</v>
      </c>
      <c r="D13" s="72">
        <f>VLOOKUP($B13,'[1]Мастер лист'!$A:$V,COLUMNS('[1]Мастер лист'!$A:D),FALSE)</f>
        <v>0</v>
      </c>
      <c r="E13" s="73" t="str">
        <f>VLOOKUP($B13,'[1]Мастер лист'!$A:$V,COLUMNS('[1]Мастер лист'!$A:E),FALSE)</f>
        <v>б.р</v>
      </c>
      <c r="F13" s="71" t="str">
        <f>VLOOKUP($B13,'[1]Мастер лист'!$A:$V,COLUMNS('[1]Мастер лист'!$A:F),FALSE)</f>
        <v>БАРБАРАЗАРИЯ - 03 коб, сер, уэльск</v>
      </c>
      <c r="G13" s="72">
        <f>VLOOKUP($B13,'[1]Мастер лист'!$A:$V,COLUMNS('[1]Мастер лист'!$A:G),FALSE)</f>
        <v>0</v>
      </c>
      <c r="H13" s="73">
        <f>VLOOKUP($B13,'[1]Мастер лист'!$A:$V,COLUMNS('[1]Мастер лист'!$A:H),FALSE)</f>
        <v>0</v>
      </c>
      <c r="I13" s="73" t="str">
        <f>VLOOKUP($B13,'[1]Мастер лист'!$A:$V,COLUMNS('[1]Мастер лист'!$A:I),FALSE)</f>
        <v>КСК "Ромашково" МО</v>
      </c>
      <c r="J13" s="49">
        <v>125</v>
      </c>
      <c r="K13" s="46">
        <f>J13/1.9</f>
        <v>65.78947368421053</v>
      </c>
      <c r="L13" s="39">
        <v>3</v>
      </c>
      <c r="M13" s="49">
        <v>117.5</v>
      </c>
      <c r="N13" s="46">
        <f>M13/1.9</f>
        <v>61.8421052631579</v>
      </c>
      <c r="O13" s="39">
        <v>5</v>
      </c>
      <c r="P13" s="99">
        <v>119.5</v>
      </c>
      <c r="Q13" s="46">
        <f>P13/1.9</f>
        <v>62.89473684210527</v>
      </c>
      <c r="R13" s="39">
        <v>5</v>
      </c>
      <c r="S13" s="50"/>
      <c r="T13" s="48">
        <f>SUM(J13+M13+P13)</f>
        <v>362</v>
      </c>
      <c r="U13" s="46">
        <f>T13/1.9/3</f>
        <v>63.50877192982457</v>
      </c>
      <c r="V13" s="44"/>
      <c r="W13" s="53"/>
    </row>
    <row r="14" spans="1:23" ht="15" hidden="1">
      <c r="A14" s="39"/>
      <c r="B14" s="52"/>
      <c r="C14" s="41"/>
      <c r="D14" s="72"/>
      <c r="E14" s="73"/>
      <c r="F14" s="41"/>
      <c r="G14" s="75"/>
      <c r="H14" s="76"/>
      <c r="I14" s="76"/>
      <c r="J14" s="54"/>
      <c r="K14" s="46"/>
      <c r="L14" s="39"/>
      <c r="M14" s="39"/>
      <c r="N14" s="46"/>
      <c r="O14" s="39"/>
      <c r="P14" s="39"/>
      <c r="Q14" s="46"/>
      <c r="R14" s="39"/>
      <c r="S14" s="50"/>
      <c r="T14" s="48"/>
      <c r="U14" s="46"/>
      <c r="V14" s="44"/>
      <c r="W14" s="53"/>
    </row>
    <row r="15" spans="1:23" ht="15" hidden="1">
      <c r="A15" s="39"/>
      <c r="B15" s="52"/>
      <c r="C15" s="41"/>
      <c r="D15" s="72"/>
      <c r="E15" s="73"/>
      <c r="F15" s="41"/>
      <c r="G15" s="75"/>
      <c r="H15" s="76"/>
      <c r="I15" s="76"/>
      <c r="J15" s="54"/>
      <c r="K15" s="46"/>
      <c r="L15" s="39"/>
      <c r="M15" s="39"/>
      <c r="N15" s="46"/>
      <c r="O15" s="39"/>
      <c r="P15" s="39"/>
      <c r="Q15" s="46"/>
      <c r="R15" s="39"/>
      <c r="S15" s="50"/>
      <c r="T15" s="48"/>
      <c r="U15" s="46"/>
      <c r="V15" s="44"/>
      <c r="W15" s="53"/>
    </row>
    <row r="16" spans="1:23" ht="15" hidden="1">
      <c r="A16" s="39"/>
      <c r="B16" s="52"/>
      <c r="C16" s="41"/>
      <c r="D16" s="72"/>
      <c r="E16" s="73"/>
      <c r="F16" s="41"/>
      <c r="G16" s="75"/>
      <c r="H16" s="76"/>
      <c r="I16" s="76"/>
      <c r="J16" s="54"/>
      <c r="K16" s="46"/>
      <c r="L16" s="39"/>
      <c r="M16" s="39"/>
      <c r="N16" s="46"/>
      <c r="O16" s="39"/>
      <c r="P16" s="39"/>
      <c r="Q16" s="46"/>
      <c r="R16" s="39"/>
      <c r="S16" s="50"/>
      <c r="T16" s="48"/>
      <c r="U16" s="46"/>
      <c r="V16" s="44"/>
      <c r="W16" s="53"/>
    </row>
    <row r="17" spans="1:23" ht="15" hidden="1">
      <c r="A17" s="55"/>
      <c r="B17" s="52"/>
      <c r="C17" s="41"/>
      <c r="D17" s="42"/>
      <c r="E17" s="43"/>
      <c r="F17" s="41"/>
      <c r="G17" s="42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53"/>
    </row>
    <row r="18" spans="1:23" ht="15" hidden="1">
      <c r="A18" s="55"/>
      <c r="B18" s="52"/>
      <c r="C18" s="41"/>
      <c r="D18" s="42"/>
      <c r="E18" s="43"/>
      <c r="F18" s="41"/>
      <c r="G18" s="42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53"/>
    </row>
    <row r="19" spans="1:23" ht="15" hidden="1">
      <c r="A19" s="55"/>
      <c r="B19" s="52"/>
      <c r="C19" s="41"/>
      <c r="D19" s="42"/>
      <c r="E19" s="43"/>
      <c r="F19" s="41"/>
      <c r="G19" s="42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53"/>
    </row>
    <row r="20" spans="1:23" ht="15" hidden="1">
      <c r="A20" s="55"/>
      <c r="B20" s="52"/>
      <c r="C20" s="41"/>
      <c r="D20" s="42"/>
      <c r="E20" s="43"/>
      <c r="F20" s="41"/>
      <c r="G20" s="4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53"/>
    </row>
    <row r="21" spans="1:23" ht="15" hidden="1">
      <c r="A21" s="55"/>
      <c r="B21" s="52"/>
      <c r="C21" s="41"/>
      <c r="D21" s="42"/>
      <c r="E21" s="43"/>
      <c r="F21" s="41"/>
      <c r="G21" s="42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53"/>
    </row>
    <row r="22" spans="1:23" ht="15">
      <c r="A22" s="56"/>
      <c r="B22" s="57"/>
      <c r="C22" s="58"/>
      <c r="D22" s="59"/>
      <c r="E22" s="60"/>
      <c r="F22" s="58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 t="s">
        <v>26</v>
      </c>
      <c r="T22" s="62"/>
      <c r="U22" s="62"/>
      <c r="V22" s="62"/>
      <c r="W22" s="63"/>
    </row>
    <row r="23" spans="1:23" ht="15.75">
      <c r="A23" s="64" t="s">
        <v>27</v>
      </c>
      <c r="B23" s="65"/>
      <c r="C23" s="65"/>
      <c r="D23" s="65"/>
      <c r="E23" s="65"/>
      <c r="F23" s="65"/>
      <c r="G23" s="65"/>
      <c r="H23" s="65"/>
      <c r="I23" s="65"/>
      <c r="J23" s="65"/>
      <c r="K23" s="66" t="str">
        <f>'[1]Мастер лист'!F84</f>
        <v>Барышева Г.Б., ВК (Московская обл.), 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ht="23.25" customHeight="1">
      <c r="A24" s="64" t="s">
        <v>28</v>
      </c>
      <c r="B24" s="65"/>
      <c r="C24" s="65"/>
      <c r="D24" s="65"/>
      <c r="E24" s="65"/>
      <c r="F24" s="65"/>
      <c r="G24" s="65"/>
      <c r="H24" s="65"/>
      <c r="I24" s="65"/>
      <c r="J24" s="65"/>
      <c r="K24" s="66" t="str">
        <f>'[1]Мастер лист'!F86</f>
        <v>Орлова Е.О., ВК (Москва)</v>
      </c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</sheetData>
  <sheetProtection/>
  <mergeCells count="23">
    <mergeCell ref="T6:T8"/>
    <mergeCell ref="U6:U8"/>
    <mergeCell ref="V6:V8"/>
    <mergeCell ref="W6:W8"/>
    <mergeCell ref="J7:L7"/>
    <mergeCell ref="M7:O7"/>
    <mergeCell ref="P7:R7"/>
    <mergeCell ref="F6:F8"/>
    <mergeCell ref="G6:G8"/>
    <mergeCell ref="H6:H8"/>
    <mergeCell ref="I6:I8"/>
    <mergeCell ref="J6:R6"/>
    <mergeCell ref="S6:S8"/>
    <mergeCell ref="A1:W1"/>
    <mergeCell ref="A2:W2"/>
    <mergeCell ref="A3:W3"/>
    <mergeCell ref="A4:W4"/>
    <mergeCell ref="Q5:T5"/>
    <mergeCell ref="A6:A8"/>
    <mergeCell ref="B6:B8"/>
    <mergeCell ref="C6:C8"/>
    <mergeCell ref="D6:D8"/>
    <mergeCell ref="E6:E8"/>
  </mergeCells>
  <conditionalFormatting sqref="A6:V8 A1 A5:Q5 B17:V21">
    <cfRule type="cellIs" priority="71" dxfId="330" operator="equal">
      <formula>0</formula>
    </cfRule>
  </conditionalFormatting>
  <conditionalFormatting sqref="A1 X7 A5:Q5 Y5:AE8 X1:AE4 A6:V8 A17:V21">
    <cfRule type="containsErrors" priority="72" dxfId="330">
      <formula>ISERROR(A1)</formula>
    </cfRule>
  </conditionalFormatting>
  <conditionalFormatting sqref="X8">
    <cfRule type="containsErrors" priority="70" dxfId="330">
      <formula>ISERROR(X8)</formula>
    </cfRule>
  </conditionalFormatting>
  <conditionalFormatting sqref="A2">
    <cfRule type="cellIs" priority="68" dxfId="330" operator="equal">
      <formula>0</formula>
    </cfRule>
  </conditionalFormatting>
  <conditionalFormatting sqref="A2">
    <cfRule type="containsErrors" priority="69" dxfId="330">
      <formula>ISERROR(A2)</formula>
    </cfRule>
  </conditionalFormatting>
  <conditionalFormatting sqref="A17:A21">
    <cfRule type="cellIs" priority="67" dxfId="331" operator="equal" stopIfTrue="1">
      <formula>0</formula>
    </cfRule>
  </conditionalFormatting>
  <conditionalFormatting sqref="A22:V24">
    <cfRule type="cellIs" priority="65" dxfId="330" operator="equal">
      <formula>0</formula>
    </cfRule>
  </conditionalFormatting>
  <conditionalFormatting sqref="A22:W24">
    <cfRule type="containsErrors" priority="66" dxfId="330">
      <formula>ISERROR(A22)</formula>
    </cfRule>
  </conditionalFormatting>
  <conditionalFormatting sqref="W17:W18">
    <cfRule type="cellIs" priority="63" dxfId="330" operator="equal">
      <formula>0</formula>
    </cfRule>
    <cfRule type="containsErrors" priority="64" dxfId="330">
      <formula>ISERROR(W17)</formula>
    </cfRule>
  </conditionalFormatting>
  <conditionalFormatting sqref="W19:W21">
    <cfRule type="cellIs" priority="61" dxfId="330" operator="equal">
      <formula>0</formula>
    </cfRule>
    <cfRule type="containsErrors" priority="62" dxfId="330">
      <formula>ISERROR(W19)</formula>
    </cfRule>
  </conditionalFormatting>
  <conditionalFormatting sqref="V9:V10">
    <cfRule type="cellIs" priority="35" dxfId="330" operator="equal">
      <formula>0</formula>
    </cfRule>
  </conditionalFormatting>
  <conditionalFormatting sqref="B14:M16 O14:P16 R14:V16 V11:V13">
    <cfRule type="cellIs" priority="59" dxfId="330" operator="equal">
      <formula>0</formula>
    </cfRule>
  </conditionalFormatting>
  <conditionalFormatting sqref="B14:M16 O14:P16 R14:V16 V11:V13">
    <cfRule type="containsErrors" priority="60" dxfId="330">
      <formula>ISERROR(B11)</formula>
    </cfRule>
  </conditionalFormatting>
  <conditionalFormatting sqref="A14:A16">
    <cfRule type="containsErrors" priority="57" dxfId="330">
      <formula>ISERROR(A14)</formula>
    </cfRule>
  </conditionalFormatting>
  <conditionalFormatting sqref="A14:A16">
    <cfRule type="cellIs" priority="58" dxfId="331" operator="equal" stopIfTrue="1">
      <formula>0</formula>
    </cfRule>
  </conditionalFormatting>
  <conditionalFormatting sqref="W11">
    <cfRule type="cellIs" priority="55" dxfId="330" operator="equal">
      <formula>0</formula>
    </cfRule>
    <cfRule type="containsErrors" priority="56" dxfId="330">
      <formula>ISERROR(W11)</formula>
    </cfRule>
  </conditionalFormatting>
  <conditionalFormatting sqref="W12:W16">
    <cfRule type="cellIs" priority="53" dxfId="330" operator="equal">
      <formula>0</formula>
    </cfRule>
    <cfRule type="containsErrors" priority="54" dxfId="330">
      <formula>ISERROR(W12)</formula>
    </cfRule>
  </conditionalFormatting>
  <conditionalFormatting sqref="N14:N16">
    <cfRule type="cellIs" priority="51" dxfId="330" operator="equal">
      <formula>0</formula>
    </cfRule>
  </conditionalFormatting>
  <conditionalFormatting sqref="N14:N16">
    <cfRule type="containsErrors" priority="52" dxfId="330">
      <formula>ISERROR(N14)</formula>
    </cfRule>
  </conditionalFormatting>
  <conditionalFormatting sqref="Q14:Q16">
    <cfRule type="cellIs" priority="49" dxfId="330" operator="equal">
      <formula>0</formula>
    </cfRule>
  </conditionalFormatting>
  <conditionalFormatting sqref="Q14:Q16">
    <cfRule type="containsErrors" priority="50" dxfId="330">
      <formula>ISERROR(Q14)</formula>
    </cfRule>
  </conditionalFormatting>
  <conditionalFormatting sqref="V9:V10">
    <cfRule type="containsErrors" priority="36" dxfId="330">
      <formula>ISERROR(V9)</formula>
    </cfRule>
  </conditionalFormatting>
  <conditionalFormatting sqref="C10:J11 B12:J13 C9:N9 K10:N13 P9:P13 S9:U13">
    <cfRule type="cellIs" priority="8" dxfId="330" operator="equal">
      <formula>0</formula>
    </cfRule>
  </conditionalFormatting>
  <conditionalFormatting sqref="C10:J11 B12:J13 C9:N9 K10:N13 P9:P13 S9:U13 A9:A13">
    <cfRule type="containsErrors" priority="9" dxfId="330">
      <formula>ISERROR(A9)</formula>
    </cfRule>
  </conditionalFormatting>
  <conditionalFormatting sqref="Q9:Q13">
    <cfRule type="cellIs" priority="5" dxfId="330" operator="equal">
      <formula>0</formula>
    </cfRule>
  </conditionalFormatting>
  <conditionalFormatting sqref="Q9:Q13">
    <cfRule type="containsErrors" priority="6" dxfId="330">
      <formula>ISERROR(Q9)</formula>
    </cfRule>
  </conditionalFormatting>
  <conditionalFormatting sqref="W9:W10">
    <cfRule type="cellIs" priority="30" dxfId="330" operator="equal">
      <formula>0</formula>
    </cfRule>
    <cfRule type="containsErrors" priority="31" dxfId="330">
      <formula>ISERROR(W9)</formula>
    </cfRule>
  </conditionalFormatting>
  <conditionalFormatting sqref="A3:A4">
    <cfRule type="cellIs" priority="28" dxfId="330" operator="equal">
      <formula>0</formula>
    </cfRule>
  </conditionalFormatting>
  <conditionalFormatting sqref="R9:R13">
    <cfRule type="cellIs" priority="1" dxfId="330" operator="equal">
      <formula>0</formula>
    </cfRule>
  </conditionalFormatting>
  <conditionalFormatting sqref="A3:A4">
    <cfRule type="containsErrors" priority="29" dxfId="330">
      <formula>ISERROR(A3)</formula>
    </cfRule>
  </conditionalFormatting>
  <conditionalFormatting sqref="A9:A13">
    <cfRule type="cellIs" priority="7" dxfId="331" operator="equal" stopIfTrue="1">
      <formula>0</formula>
    </cfRule>
  </conditionalFormatting>
  <conditionalFormatting sqref="O9:O13">
    <cfRule type="cellIs" priority="3" dxfId="330" operator="equal">
      <formula>0</formula>
    </cfRule>
  </conditionalFormatting>
  <conditionalFormatting sqref="O9:O13">
    <cfRule type="containsErrors" priority="4" dxfId="330">
      <formula>ISERROR(O9)</formula>
    </cfRule>
  </conditionalFormatting>
  <conditionalFormatting sqref="R9:R13">
    <cfRule type="containsErrors" priority="2" dxfId="330">
      <formula>ISERROR(R9)</formula>
    </cfRule>
  </conditionalFormatting>
  <printOptions/>
  <pageMargins left="0.25" right="0.25" top="0.75" bottom="0.75" header="0.3" footer="0.3"/>
  <pageSetup orientation="landscape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4"/>
  <sheetViews>
    <sheetView view="pageBreakPreview" zoomScale="80" zoomScaleNormal="77" zoomScaleSheetLayoutView="80" zoomScalePageLayoutView="0" workbookViewId="0" topLeftCell="A1">
      <selection activeCell="A1" sqref="A1:IV5"/>
    </sheetView>
  </sheetViews>
  <sheetFormatPr defaultColWidth="9.140625" defaultRowHeight="15"/>
  <cols>
    <col min="1" max="1" width="4.57421875" style="0" customWidth="1"/>
    <col min="2" max="2" width="0" style="0" hidden="1" customWidth="1"/>
    <col min="3" max="3" width="18.8515625" style="0" customWidth="1"/>
    <col min="4" max="4" width="0" style="0" hidden="1" customWidth="1"/>
    <col min="5" max="5" width="5.421875" style="0" customWidth="1"/>
    <col min="6" max="6" width="25.28125" style="0" customWidth="1"/>
    <col min="7" max="8" width="0" style="0" hidden="1" customWidth="1"/>
    <col min="9" max="9" width="12.421875" style="0" customWidth="1"/>
    <col min="10" max="10" width="6.00390625" style="0" customWidth="1"/>
    <col min="11" max="11" width="7.57421875" style="0" customWidth="1"/>
    <col min="12" max="12" width="4.57421875" style="0" customWidth="1"/>
    <col min="13" max="13" width="6.28125" style="0" customWidth="1"/>
    <col min="14" max="14" width="7.7109375" style="0" customWidth="1"/>
    <col min="15" max="15" width="5.28125" style="0" customWidth="1"/>
    <col min="16" max="16" width="6.7109375" style="0" customWidth="1"/>
    <col min="17" max="17" width="7.57421875" style="0" customWidth="1"/>
    <col min="18" max="19" width="5.28125" style="0" customWidth="1"/>
    <col min="20" max="20" width="6.7109375" style="0" customWidth="1"/>
    <col min="21" max="21" width="7.140625" style="0" customWidth="1"/>
    <col min="22" max="23" width="0" style="0" hidden="1" customWidth="1"/>
    <col min="24" max="16384" width="8.7109375" style="0" customWidth="1"/>
  </cols>
  <sheetData>
    <row r="1" spans="1:23" s="2" customFormat="1" ht="21" customHeight="1">
      <c r="A1" s="1" t="str">
        <f>'[1]Мастер лист'!A1:I1</f>
        <v>«Летний Кубок КСК «Ромашково» по выездке» 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24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2" customFormat="1" ht="23.25" customHeight="1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s="2" customFormat="1" ht="18.75" customHeight="1">
      <c r="A4" s="112" t="s">
        <v>63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</row>
    <row r="5" spans="1:22" s="2" customFormat="1" ht="15.75" customHeight="1">
      <c r="A5" s="4" t="str">
        <f>'[1]Мастер лист'!A4</f>
        <v>КСК «Ромашково», Московская область</v>
      </c>
      <c r="B5" s="4"/>
      <c r="C5" s="5"/>
      <c r="D5" s="5"/>
      <c r="E5" s="5"/>
      <c r="F5" s="5"/>
      <c r="G5" s="5"/>
      <c r="H5" s="5"/>
      <c r="Q5" s="6" t="s">
        <v>1</v>
      </c>
      <c r="R5" s="6"/>
      <c r="S5" s="6"/>
      <c r="T5" s="6"/>
      <c r="U5" s="7"/>
      <c r="V5" s="8"/>
    </row>
    <row r="6" spans="1:24" s="2" customFormat="1" ht="15.75" customHeight="1">
      <c r="A6" s="9" t="s">
        <v>2</v>
      </c>
      <c r="B6" s="9" t="s">
        <v>3</v>
      </c>
      <c r="C6" s="10" t="s">
        <v>4</v>
      </c>
      <c r="D6" s="11" t="s">
        <v>5</v>
      </c>
      <c r="E6" s="9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2" t="s">
        <v>11</v>
      </c>
      <c r="K6" s="13"/>
      <c r="L6" s="13"/>
      <c r="M6" s="13"/>
      <c r="N6" s="13"/>
      <c r="O6" s="13"/>
      <c r="P6" s="13"/>
      <c r="Q6" s="13"/>
      <c r="R6" s="14"/>
      <c r="S6" s="15" t="s">
        <v>12</v>
      </c>
      <c r="T6" s="16" t="s">
        <v>13</v>
      </c>
      <c r="U6" s="17" t="s">
        <v>14</v>
      </c>
      <c r="V6" s="18" t="s">
        <v>15</v>
      </c>
      <c r="W6" s="19" t="s">
        <v>16</v>
      </c>
      <c r="X6" s="20"/>
    </row>
    <row r="7" spans="1:24" s="2" customFormat="1" ht="18" customHeight="1">
      <c r="A7" s="21"/>
      <c r="B7" s="21"/>
      <c r="C7" s="10"/>
      <c r="D7" s="22"/>
      <c r="E7" s="21"/>
      <c r="F7" s="10"/>
      <c r="G7" s="10"/>
      <c r="H7" s="10"/>
      <c r="I7" s="10"/>
      <c r="J7" s="23" t="s">
        <v>17</v>
      </c>
      <c r="K7" s="24"/>
      <c r="L7" s="25"/>
      <c r="M7" s="26" t="s">
        <v>18</v>
      </c>
      <c r="N7" s="26"/>
      <c r="O7" s="26"/>
      <c r="P7" s="26" t="s">
        <v>19</v>
      </c>
      <c r="Q7" s="26"/>
      <c r="R7" s="26"/>
      <c r="S7" s="27"/>
      <c r="T7" s="28"/>
      <c r="U7" s="17"/>
      <c r="V7" s="18"/>
      <c r="W7" s="29"/>
      <c r="X7" s="30"/>
    </row>
    <row r="8" spans="1:24" s="2" customFormat="1" ht="24.75" customHeight="1">
      <c r="A8" s="31"/>
      <c r="B8" s="31"/>
      <c r="C8" s="10"/>
      <c r="D8" s="32"/>
      <c r="E8" s="31"/>
      <c r="F8" s="10"/>
      <c r="G8" s="10"/>
      <c r="H8" s="10"/>
      <c r="I8" s="10"/>
      <c r="J8" s="33" t="s">
        <v>20</v>
      </c>
      <c r="K8" s="33" t="s">
        <v>21</v>
      </c>
      <c r="L8" s="34" t="s">
        <v>22</v>
      </c>
      <c r="M8" s="33" t="s">
        <v>20</v>
      </c>
      <c r="N8" s="33" t="s">
        <v>21</v>
      </c>
      <c r="O8" s="34" t="s">
        <v>22</v>
      </c>
      <c r="P8" s="33" t="s">
        <v>20</v>
      </c>
      <c r="Q8" s="33" t="s">
        <v>21</v>
      </c>
      <c r="R8" s="34" t="s">
        <v>22</v>
      </c>
      <c r="S8" s="35"/>
      <c r="T8" s="36"/>
      <c r="U8" s="17"/>
      <c r="V8" s="18"/>
      <c r="W8" s="37"/>
      <c r="X8" s="38"/>
    </row>
    <row r="9" spans="1:23" ht="26.25" customHeight="1">
      <c r="A9" s="3" t="s">
        <v>32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60" customHeight="1">
      <c r="A10" s="39">
        <f>RANK(T10,T$10:T$15,0)</f>
        <v>1</v>
      </c>
      <c r="B10" s="40">
        <v>3</v>
      </c>
      <c r="C10" s="110" t="str">
        <f>VLOOKUP($B10,'[1]Мастер лист'!$A:$V,COLUMNS('[1]Мастер лист'!$A:C),FALSE)</f>
        <v>ПОЛУЯНОВА  Елена, 2008</v>
      </c>
      <c r="D10" s="111">
        <f>VLOOKUP($B10,'[1]Мастер лист'!$A:$V,COLUMNS('[1]Мастер лист'!$A:D),FALSE)</f>
        <v>0</v>
      </c>
      <c r="E10" s="106" t="str">
        <f>VLOOKUP($B10,'[1]Мастер лист'!$A:$V,COLUMNS('[1]Мастер лист'!$A:E),FALSE)</f>
        <v>б.р</v>
      </c>
      <c r="F10" s="110" t="str">
        <f>VLOOKUP($B10,'[1]Мастер лист'!$A:$V,COLUMNS('[1]Мастер лист'!$A:F),FALSE)</f>
        <v>ФАЙЕРФЛАЙ-04, коб, т-гнед, тракен, Эгеюс, Россия</v>
      </c>
      <c r="G10" s="111" t="str">
        <f>VLOOKUP($B10,'[1]Мастер лист'!$A:$V,COLUMNS('[1]Мастер лист'!$A:G),FALSE)</f>
        <v>0211808</v>
      </c>
      <c r="H10" s="106" t="str">
        <f>VLOOKUP($B10,'[1]Мастер лист'!$A:$V,COLUMNS('[1]Мастер лист'!$A:H),FALSE)</f>
        <v>Конторович Е.В.</v>
      </c>
      <c r="I10" s="106" t="str">
        <f>VLOOKUP($B10,'[1]Мастер лист'!$A:$V,COLUMNS('[1]Мастер лист'!$A:I),FALSE)</f>
        <v>ч.в. МО</v>
      </c>
      <c r="J10" s="39">
        <v>130</v>
      </c>
      <c r="K10" s="46">
        <f>J10/1.9</f>
        <v>68.42105263157895</v>
      </c>
      <c r="L10" s="39">
        <f>RANK(K10,K$10:K$15,0)</f>
        <v>2</v>
      </c>
      <c r="M10" s="39">
        <v>123</v>
      </c>
      <c r="N10" s="46">
        <f>M10/1.9</f>
        <v>64.73684210526316</v>
      </c>
      <c r="O10" s="39">
        <f>RANK(N10,N$10:N$15,0)</f>
        <v>2</v>
      </c>
      <c r="P10" s="39">
        <v>129.5</v>
      </c>
      <c r="Q10" s="46">
        <f>P10/1.9</f>
        <v>68.15789473684211</v>
      </c>
      <c r="R10" s="39">
        <f>RANK(Q10,Q$10:Q$15,0)</f>
        <v>2</v>
      </c>
      <c r="S10" s="50"/>
      <c r="T10" s="48">
        <f>SUM(J10+M10+P10)</f>
        <v>382.5</v>
      </c>
      <c r="U10" s="46">
        <f>T10/1.9/3</f>
        <v>67.10526315789474</v>
      </c>
      <c r="V10" s="44"/>
      <c r="W10" s="53" t="e">
        <f>IF(#REF!=0,"1ю",IF(#REF!&lt;=4,"2ю",""))</f>
        <v>#REF!</v>
      </c>
    </row>
    <row r="11" spans="1:23" ht="60" customHeight="1">
      <c r="A11" s="39">
        <f>RANK(T11,T$10:T$15,0)</f>
        <v>2</v>
      </c>
      <c r="B11" s="52">
        <v>52</v>
      </c>
      <c r="C11" s="110" t="str">
        <f>VLOOKUP($B11,'[1]Мастер лист'!$A:$V,COLUMNS('[1]Мастер лист'!$A:C),FALSE)</f>
        <v>ШУМАЕВА Екатерина, 1989</v>
      </c>
      <c r="D11" s="111">
        <f>VLOOKUP($B11,'[1]Мастер лист'!$A:$V,COLUMNS('[1]Мастер лист'!$A:D),FALSE)</f>
        <v>0</v>
      </c>
      <c r="E11" s="106" t="str">
        <f>VLOOKUP($B11,'[1]Мастер лист'!$A:$V,COLUMNS('[1]Мастер лист'!$A:E),FALSE)</f>
        <v>б.р</v>
      </c>
      <c r="F11" s="110" t="str">
        <f>VLOOKUP($B11,'[1]Мастер лист'!$A:$V,COLUMNS('[1]Мастер лист'!$A:F),FALSE)</f>
        <v>ГАГАТ-09, мер, рыж, спорт помесь</v>
      </c>
      <c r="G11" s="111">
        <f>VLOOKUP($B11,'[1]Мастер лист'!$A:$V,COLUMNS('[1]Мастер лист'!$A:G),FALSE)</f>
        <v>0</v>
      </c>
      <c r="H11" s="106">
        <f>VLOOKUP($B11,'[1]Мастер лист'!$A:$V,COLUMNS('[1]Мастер лист'!$A:H),FALSE)</f>
        <v>0</v>
      </c>
      <c r="I11" s="106" t="str">
        <f>VLOOKUP($B11,'[1]Мастер лист'!$A:$V,COLUMNS('[1]Мастер лист'!$A:I),FALSE)</f>
        <v>КСК Ромашково</v>
      </c>
      <c r="J11" s="39">
        <v>130</v>
      </c>
      <c r="K11" s="46">
        <f>J11/1.9</f>
        <v>68.42105263157895</v>
      </c>
      <c r="L11" s="39">
        <f>RANK(K11,K$10:K$15,0)</f>
        <v>2</v>
      </c>
      <c r="M11" s="39">
        <v>124</v>
      </c>
      <c r="N11" s="46">
        <f>M11/1.9</f>
        <v>65.26315789473685</v>
      </c>
      <c r="O11" s="39">
        <f>RANK(N11,N$10:N$15,0)</f>
        <v>1</v>
      </c>
      <c r="P11" s="39">
        <v>128</v>
      </c>
      <c r="Q11" s="46">
        <f>P11/1.9</f>
        <v>67.36842105263158</v>
      </c>
      <c r="R11" s="39">
        <f>RANK(Q11,Q$10:Q$15,0)</f>
        <v>3</v>
      </c>
      <c r="S11" s="50"/>
      <c r="T11" s="48">
        <f>SUM(J11+M11+P11)</f>
        <v>382</v>
      </c>
      <c r="U11" s="46">
        <f>T11/1.9/3</f>
        <v>67.01754385964912</v>
      </c>
      <c r="V11" s="44"/>
      <c r="W11" s="53" t="e">
        <f>IF(#REF!=0,"1ю",IF(#REF!&lt;=4,"2ю",""))</f>
        <v>#REF!</v>
      </c>
    </row>
    <row r="12" spans="1:23" ht="60" customHeight="1">
      <c r="A12" s="39">
        <f>RANK(T12,T$10:T$15,0)</f>
        <v>3</v>
      </c>
      <c r="B12" s="52">
        <v>59</v>
      </c>
      <c r="C12" s="110" t="str">
        <f>VLOOKUP($B12,'[1]Мастер лист'!$A:$V,COLUMNS('[1]Мастер лист'!$A:C),FALSE)</f>
        <v>ТРУСОВА Ксения, 2009</v>
      </c>
      <c r="D12" s="111">
        <f>VLOOKUP($B12,'[1]Мастер лист'!$A:$V,COLUMNS('[1]Мастер лист'!$A:D),FALSE)</f>
        <v>0</v>
      </c>
      <c r="E12" s="106" t="str">
        <f>VLOOKUP($B12,'[1]Мастер лист'!$A:$V,COLUMNS('[1]Мастер лист'!$A:E),FALSE)</f>
        <v>б.р</v>
      </c>
      <c r="F12" s="110" t="str">
        <f>VLOOKUP($B12,'[1]Мастер лист'!$A:$V,COLUMNS('[1]Мастер лист'!$A:F),FALSE)</f>
        <v>ПРАДОКС БОЙ-07, жеребец, игр. полукр., Бумеранг, Московская обл</v>
      </c>
      <c r="G12" s="111" t="str">
        <f>VLOOKUP($B12,'[1]Мастер лист'!$A:$V,COLUMNS('[1]Мастер лист'!$A:G),FALSE)</f>
        <v>009004</v>
      </c>
      <c r="H12" s="106" t="str">
        <f>VLOOKUP($B12,'[1]Мастер лист'!$A:$V,COLUMNS('[1]Мастер лист'!$A:H),FALSE)</f>
        <v>Забелина Е.С.</v>
      </c>
      <c r="I12" s="106" t="str">
        <f>VLOOKUP($B12,'[1]Мастер лист'!$A:$V,COLUMNS('[1]Мастер лист'!$A:I),FALSE)</f>
        <v>КСК "Ромашково" МО</v>
      </c>
      <c r="J12" s="39">
        <v>128.5</v>
      </c>
      <c r="K12" s="46">
        <f>J12/1.9</f>
        <v>67.63157894736842</v>
      </c>
      <c r="L12" s="39">
        <f>RANK(K12,K$10:K$15,0)</f>
        <v>4</v>
      </c>
      <c r="M12" s="39">
        <v>123</v>
      </c>
      <c r="N12" s="46">
        <f>M12/1.9</f>
        <v>64.73684210526316</v>
      </c>
      <c r="O12" s="39">
        <f>RANK(N12,N$10:N$15,0)</f>
        <v>2</v>
      </c>
      <c r="P12" s="39">
        <v>130</v>
      </c>
      <c r="Q12" s="46">
        <f>P12/1.9</f>
        <v>68.42105263157895</v>
      </c>
      <c r="R12" s="39">
        <f>RANK(Q12,Q$10:Q$15,0)</f>
        <v>1</v>
      </c>
      <c r="S12" s="50"/>
      <c r="T12" s="48">
        <f>SUM(J12+M12+P12)</f>
        <v>381.5</v>
      </c>
      <c r="U12" s="46">
        <f>T12/1.9/3</f>
        <v>66.92982456140352</v>
      </c>
      <c r="V12" s="44"/>
      <c r="W12" s="53"/>
    </row>
    <row r="13" spans="1:23" ht="60" customHeight="1">
      <c r="A13" s="39">
        <f>RANK(T13,T$10:T$15,0)</f>
        <v>4</v>
      </c>
      <c r="B13" s="40">
        <v>5</v>
      </c>
      <c r="C13" s="107" t="str">
        <f>VLOOKUP($B13,'[1]Мастер лист'!$A:$V,COLUMNS('[1]Мастер лист'!$A:C),FALSE)</f>
        <v>ШАРАФУТДИНОВА  Аиша, 2009</v>
      </c>
      <c r="D13" s="111" t="str">
        <f>VLOOKUP($B13,'[1]Мастер лист'!$A:$V,COLUMNS('[1]Мастер лист'!$A:D),FALSE)</f>
        <v>008009</v>
      </c>
      <c r="E13" s="106" t="str">
        <f>VLOOKUP($B13,'[1]Мастер лист'!$A:$V,COLUMNS('[1]Мастер лист'!$A:E),FALSE)</f>
        <v>б.р</v>
      </c>
      <c r="F13" s="110" t="str">
        <f>VLOOKUP($B13,'[1]Мастер лист'!$A:$V,COLUMNS('[1]Мастер лист'!$A:F),FALSE)</f>
        <v>ФАЙЕРФЛАЙ-04, коб, т-гнед, тракен, Эгеюс, Россия</v>
      </c>
      <c r="G13" s="111" t="str">
        <f>VLOOKUP($B13,'[1]Мастер лист'!$A:$V,COLUMNS('[1]Мастер лист'!$A:G),FALSE)</f>
        <v>0211808</v>
      </c>
      <c r="H13" s="106" t="str">
        <f>VLOOKUP($B13,'[1]Мастер лист'!$A:$V,COLUMNS('[1]Мастер лист'!$A:H),FALSE)</f>
        <v>Конторович Е.В.</v>
      </c>
      <c r="I13" s="106" t="str">
        <f>VLOOKUP($B13,'[1]Мастер лист'!$A:$V,COLUMNS('[1]Мастер лист'!$A:I),FALSE)</f>
        <v>ч.в. МО</v>
      </c>
      <c r="J13" s="39">
        <v>131.5</v>
      </c>
      <c r="K13" s="46">
        <f>J13/1.9</f>
        <v>69.21052631578948</v>
      </c>
      <c r="L13" s="39">
        <f>RANK(K13,K$10:K$15,0)</f>
        <v>1</v>
      </c>
      <c r="M13" s="54">
        <v>121.5</v>
      </c>
      <c r="N13" s="46">
        <f>M13/1.9</f>
        <v>63.94736842105264</v>
      </c>
      <c r="O13" s="39">
        <f>RANK(N13,N$10:N$15,0)</f>
        <v>4</v>
      </c>
      <c r="P13" s="54">
        <v>128</v>
      </c>
      <c r="Q13" s="46">
        <f>P13/1.9</f>
        <v>67.36842105263158</v>
      </c>
      <c r="R13" s="39">
        <f>RANK(Q13,Q$10:Q$15,0)</f>
        <v>3</v>
      </c>
      <c r="S13" s="47"/>
      <c r="T13" s="48">
        <f>SUM(J13+M13+P13)</f>
        <v>381</v>
      </c>
      <c r="U13" s="46">
        <f>T13/1.9/3</f>
        <v>66.8421052631579</v>
      </c>
      <c r="V13" s="44"/>
      <c r="W13" s="53" t="e">
        <f>IF(#REF!=0,"1ю",IF(#REF!&lt;=4,"2ю",""))</f>
        <v>#REF!</v>
      </c>
    </row>
    <row r="14" spans="1:23" ht="60.75" customHeight="1">
      <c r="A14" s="39">
        <f>RANK(T14,T$10:T$15,0)</f>
        <v>5</v>
      </c>
      <c r="B14" s="40">
        <v>4</v>
      </c>
      <c r="C14" s="110" t="str">
        <f>VLOOKUP($B14,'[1]Мастер лист'!$A:$V,COLUMNS('[1]Мастер лист'!$A:C),FALSE)</f>
        <v>ПОЛУЯНОВА  Елена, 2008</v>
      </c>
      <c r="D14" s="111">
        <f>VLOOKUP($B14,'[1]Мастер лист'!$A:$V,COLUMNS('[1]Мастер лист'!$A:D),FALSE)</f>
        <v>0</v>
      </c>
      <c r="E14" s="106" t="str">
        <f>VLOOKUP($B14,'[1]Мастер лист'!$A:$V,COLUMNS('[1]Мастер лист'!$A:E),FALSE)</f>
        <v>б.р</v>
      </c>
      <c r="F14" s="110" t="str">
        <f>VLOOKUP($B14,'[1]Мастер лист'!$A:$V,COLUMNS('[1]Мастер лист'!$A:F),FALSE)</f>
        <v>ХОХАННА - 14,  коб, рыж, тракен</v>
      </c>
      <c r="G14" s="111">
        <f>VLOOKUP($B14,'[1]Мастер лист'!$A:$V,COLUMNS('[1]Мастер лист'!$A:G),FALSE)</f>
        <v>0</v>
      </c>
      <c r="H14" s="106">
        <f>VLOOKUP($B14,'[1]Мастер лист'!$A:$V,COLUMNS('[1]Мастер лист'!$A:H),FALSE)</f>
        <v>0</v>
      </c>
      <c r="I14" s="106" t="str">
        <f>VLOOKUP($B14,'[1]Мастер лист'!$A:$V,COLUMNS('[1]Мастер лист'!$A:I),FALSE)</f>
        <v>ч.в. МО</v>
      </c>
      <c r="J14" s="54">
        <v>125.5</v>
      </c>
      <c r="K14" s="46">
        <f>J14/1.9</f>
        <v>66.05263157894737</v>
      </c>
      <c r="L14" s="39">
        <f>RANK(K14,K$10:K$15,0)</f>
        <v>5</v>
      </c>
      <c r="M14" s="54">
        <v>119.5</v>
      </c>
      <c r="N14" s="46">
        <f>M14/1.9</f>
        <v>62.89473684210527</v>
      </c>
      <c r="O14" s="39">
        <f>RANK(N14,N$10:N$15,0)</f>
        <v>5</v>
      </c>
      <c r="P14" s="54">
        <v>127.5</v>
      </c>
      <c r="Q14" s="46">
        <f>P14/1.9</f>
        <v>67.10526315789474</v>
      </c>
      <c r="R14" s="39">
        <f>RANK(Q14,Q$10:Q$15,0)</f>
        <v>5</v>
      </c>
      <c r="S14" s="47"/>
      <c r="T14" s="48">
        <f>SUM(J14+M14+P14)</f>
        <v>372.5</v>
      </c>
      <c r="U14" s="46">
        <f>T14/1.9/3</f>
        <v>65.35087719298245</v>
      </c>
      <c r="V14" s="44"/>
      <c r="W14" s="53" t="e">
        <f>IF(#REF!=0,"1ю",IF(#REF!&lt;=4,"2ю",""))</f>
        <v>#REF!</v>
      </c>
    </row>
    <row r="15" spans="1:23" ht="15" hidden="1">
      <c r="A15" s="39"/>
      <c r="B15" s="52"/>
      <c r="C15" s="41"/>
      <c r="D15" s="72"/>
      <c r="E15" s="73"/>
      <c r="F15" s="41"/>
      <c r="G15" s="75"/>
      <c r="H15" s="76"/>
      <c r="I15" s="76"/>
      <c r="J15" s="54"/>
      <c r="K15" s="46"/>
      <c r="L15" s="39"/>
      <c r="M15" s="39"/>
      <c r="N15" s="46"/>
      <c r="O15" s="39"/>
      <c r="P15" s="39"/>
      <c r="Q15" s="46"/>
      <c r="R15" s="39"/>
      <c r="S15" s="50"/>
      <c r="T15" s="48"/>
      <c r="U15" s="46"/>
      <c r="V15" s="44"/>
      <c r="W15" s="53"/>
    </row>
    <row r="16" spans="1:23" ht="15" hidden="1">
      <c r="A16" s="39"/>
      <c r="B16" s="52"/>
      <c r="C16" s="41"/>
      <c r="D16" s="72"/>
      <c r="E16" s="73"/>
      <c r="F16" s="41"/>
      <c r="G16" s="75"/>
      <c r="H16" s="76"/>
      <c r="I16" s="76"/>
      <c r="J16" s="54"/>
      <c r="K16" s="46"/>
      <c r="L16" s="39"/>
      <c r="M16" s="39"/>
      <c r="N16" s="46"/>
      <c r="O16" s="39"/>
      <c r="P16" s="39"/>
      <c r="Q16" s="46"/>
      <c r="R16" s="39"/>
      <c r="S16" s="50"/>
      <c r="T16" s="48"/>
      <c r="U16" s="46"/>
      <c r="V16" s="44"/>
      <c r="W16" s="53"/>
    </row>
    <row r="17" spans="1:23" ht="15" hidden="1">
      <c r="A17" s="55"/>
      <c r="B17" s="52"/>
      <c r="C17" s="41"/>
      <c r="D17" s="42"/>
      <c r="E17" s="43"/>
      <c r="F17" s="41"/>
      <c r="G17" s="42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53"/>
    </row>
    <row r="18" spans="1:23" ht="15" hidden="1">
      <c r="A18" s="55"/>
      <c r="B18" s="52"/>
      <c r="C18" s="41"/>
      <c r="D18" s="42"/>
      <c r="E18" s="43"/>
      <c r="F18" s="41"/>
      <c r="G18" s="42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53"/>
    </row>
    <row r="19" spans="1:23" ht="15" hidden="1">
      <c r="A19" s="55"/>
      <c r="B19" s="52"/>
      <c r="C19" s="41"/>
      <c r="D19" s="42"/>
      <c r="E19" s="43"/>
      <c r="F19" s="41"/>
      <c r="G19" s="42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53"/>
    </row>
    <row r="20" spans="1:23" ht="15" hidden="1">
      <c r="A20" s="55"/>
      <c r="B20" s="52"/>
      <c r="C20" s="41"/>
      <c r="D20" s="42"/>
      <c r="E20" s="43"/>
      <c r="F20" s="41"/>
      <c r="G20" s="42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53"/>
    </row>
    <row r="21" spans="1:23" ht="15" hidden="1">
      <c r="A21" s="55"/>
      <c r="B21" s="52"/>
      <c r="C21" s="41"/>
      <c r="D21" s="42"/>
      <c r="E21" s="43"/>
      <c r="F21" s="41"/>
      <c r="G21" s="42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53"/>
    </row>
    <row r="22" spans="1:23" ht="15">
      <c r="A22" s="56"/>
      <c r="B22" s="57"/>
      <c r="C22" s="58"/>
      <c r="D22" s="59"/>
      <c r="E22" s="60"/>
      <c r="F22" s="58"/>
      <c r="G22" s="61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 t="s">
        <v>26</v>
      </c>
      <c r="T22" s="62"/>
      <c r="U22" s="62"/>
      <c r="V22" s="62"/>
      <c r="W22" s="63"/>
    </row>
    <row r="23" spans="1:23" ht="15.75">
      <c r="A23" s="64" t="s">
        <v>27</v>
      </c>
      <c r="B23" s="65"/>
      <c r="C23" s="65"/>
      <c r="D23" s="65"/>
      <c r="E23" s="65"/>
      <c r="F23" s="65"/>
      <c r="G23" s="65"/>
      <c r="H23" s="65"/>
      <c r="I23" s="65"/>
      <c r="J23" s="65"/>
      <c r="K23" s="66" t="str">
        <f>'[1]Мастер лист'!F84</f>
        <v>Барышева Г.Б., ВК (Московская обл.), 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</row>
    <row r="24" spans="1:23" ht="23.25" customHeight="1">
      <c r="A24" s="64" t="s">
        <v>28</v>
      </c>
      <c r="B24" s="65"/>
      <c r="C24" s="65"/>
      <c r="D24" s="65"/>
      <c r="E24" s="65"/>
      <c r="F24" s="65"/>
      <c r="G24" s="65"/>
      <c r="H24" s="65"/>
      <c r="I24" s="65"/>
      <c r="J24" s="65"/>
      <c r="K24" s="66" t="str">
        <f>'[1]Мастер лист'!F86</f>
        <v>Орлова Е.О., ВК (Москва)</v>
      </c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</row>
  </sheetData>
  <sheetProtection/>
  <mergeCells count="24">
    <mergeCell ref="A9:W9"/>
    <mergeCell ref="T6:T8"/>
    <mergeCell ref="U6:U8"/>
    <mergeCell ref="V6:V8"/>
    <mergeCell ref="W6:W8"/>
    <mergeCell ref="J7:L7"/>
    <mergeCell ref="M7:O7"/>
    <mergeCell ref="P7:R7"/>
    <mergeCell ref="F6:F8"/>
    <mergeCell ref="G6:G8"/>
    <mergeCell ref="H6:H8"/>
    <mergeCell ref="I6:I8"/>
    <mergeCell ref="J6:R6"/>
    <mergeCell ref="S6:S8"/>
    <mergeCell ref="A1:W1"/>
    <mergeCell ref="A2:W2"/>
    <mergeCell ref="A3:W3"/>
    <mergeCell ref="A4:W4"/>
    <mergeCell ref="Q5:T5"/>
    <mergeCell ref="A6:A8"/>
    <mergeCell ref="B6:B8"/>
    <mergeCell ref="C6:C8"/>
    <mergeCell ref="D6:D8"/>
    <mergeCell ref="E6:E8"/>
  </mergeCells>
  <conditionalFormatting sqref="A6:V8 A1 A5:Q5 B17:V21">
    <cfRule type="cellIs" priority="54" dxfId="330" operator="equal">
      <formula>0</formula>
    </cfRule>
  </conditionalFormatting>
  <conditionalFormatting sqref="A1 X7 A5:Q5 Y5:AE8 X1:AE4 A6:V8 A17:V21">
    <cfRule type="containsErrors" priority="55" dxfId="330">
      <formula>ISERROR(A1)</formula>
    </cfRule>
  </conditionalFormatting>
  <conditionalFormatting sqref="X8">
    <cfRule type="containsErrors" priority="53" dxfId="330">
      <formula>ISERROR(X8)</formula>
    </cfRule>
  </conditionalFormatting>
  <conditionalFormatting sqref="A2">
    <cfRule type="cellIs" priority="51" dxfId="330" operator="equal">
      <formula>0</formula>
    </cfRule>
  </conditionalFormatting>
  <conditionalFormatting sqref="A2">
    <cfRule type="containsErrors" priority="52" dxfId="330">
      <formula>ISERROR(A2)</formula>
    </cfRule>
  </conditionalFormatting>
  <conditionalFormatting sqref="A17:A21">
    <cfRule type="cellIs" priority="50" dxfId="331" operator="equal" stopIfTrue="1">
      <formula>0</formula>
    </cfRule>
  </conditionalFormatting>
  <conditionalFormatting sqref="A22:V24">
    <cfRule type="cellIs" priority="48" dxfId="330" operator="equal">
      <formula>0</formula>
    </cfRule>
  </conditionalFormatting>
  <conditionalFormatting sqref="A22:W24">
    <cfRule type="containsErrors" priority="49" dxfId="330">
      <formula>ISERROR(A22)</formula>
    </cfRule>
  </conditionalFormatting>
  <conditionalFormatting sqref="W17:W18">
    <cfRule type="cellIs" priority="46" dxfId="330" operator="equal">
      <formula>0</formula>
    </cfRule>
    <cfRule type="containsErrors" priority="47" dxfId="330">
      <formula>ISERROR(W17)</formula>
    </cfRule>
  </conditionalFormatting>
  <conditionalFormatting sqref="W19:W21">
    <cfRule type="cellIs" priority="44" dxfId="330" operator="equal">
      <formula>0</formula>
    </cfRule>
    <cfRule type="containsErrors" priority="45" dxfId="330">
      <formula>ISERROR(W19)</formula>
    </cfRule>
  </conditionalFormatting>
  <conditionalFormatting sqref="B15:M16 O15:P16 R15:V16">
    <cfRule type="cellIs" priority="42" dxfId="330" operator="equal">
      <formula>0</formula>
    </cfRule>
  </conditionalFormatting>
  <conditionalFormatting sqref="B15:M16 O15:P16 R15:V16">
    <cfRule type="containsErrors" priority="43" dxfId="330">
      <formula>ISERROR(B15)</formula>
    </cfRule>
  </conditionalFormatting>
  <conditionalFormatting sqref="A15:A16">
    <cfRule type="containsErrors" priority="40" dxfId="330">
      <formula>ISERROR(A15)</formula>
    </cfRule>
  </conditionalFormatting>
  <conditionalFormatting sqref="A15:A16">
    <cfRule type="cellIs" priority="41" dxfId="331" operator="equal" stopIfTrue="1">
      <formula>0</formula>
    </cfRule>
  </conditionalFormatting>
  <conditionalFormatting sqref="W15:W16">
    <cfRule type="cellIs" priority="36" dxfId="330" operator="equal">
      <formula>0</formula>
    </cfRule>
    <cfRule type="containsErrors" priority="37" dxfId="330">
      <formula>ISERROR(W15)</formula>
    </cfRule>
  </conditionalFormatting>
  <conditionalFormatting sqref="N15:N16">
    <cfRule type="cellIs" priority="34" dxfId="330" operator="equal">
      <formula>0</formula>
    </cfRule>
  </conditionalFormatting>
  <conditionalFormatting sqref="N15:N16">
    <cfRule type="containsErrors" priority="35" dxfId="330">
      <formula>ISERROR(N15)</formula>
    </cfRule>
  </conditionalFormatting>
  <conditionalFormatting sqref="Q15:Q16">
    <cfRule type="cellIs" priority="32" dxfId="330" operator="equal">
      <formula>0</formula>
    </cfRule>
  </conditionalFormatting>
  <conditionalFormatting sqref="Q15:Q16">
    <cfRule type="containsErrors" priority="33" dxfId="330">
      <formula>ISERROR(Q15)</formula>
    </cfRule>
  </conditionalFormatting>
  <conditionalFormatting sqref="A13:A14">
    <cfRule type="containsErrors" priority="11" dxfId="330">
      <formula>ISERROR(A13)</formula>
    </cfRule>
  </conditionalFormatting>
  <conditionalFormatting sqref="N10:N14">
    <cfRule type="cellIs" priority="3" dxfId="330" operator="equal">
      <formula>0</formula>
    </cfRule>
  </conditionalFormatting>
  <conditionalFormatting sqref="N10:N14">
    <cfRule type="containsErrors" priority="4" dxfId="330">
      <formula>ISERROR(N10)</formula>
    </cfRule>
  </conditionalFormatting>
  <conditionalFormatting sqref="Q10:Q14">
    <cfRule type="cellIs" priority="1" dxfId="330" operator="equal">
      <formula>0</formula>
    </cfRule>
  </conditionalFormatting>
  <conditionalFormatting sqref="A3:A4">
    <cfRule type="cellIs" priority="15" dxfId="330" operator="equal">
      <formula>0</formula>
    </cfRule>
  </conditionalFormatting>
  <conditionalFormatting sqref="A3:A4">
    <cfRule type="containsErrors" priority="16" dxfId="330">
      <formula>ISERROR(A3)</formula>
    </cfRule>
  </conditionalFormatting>
  <conditionalFormatting sqref="C10:M10 C11:J12 O10:P14 B13:J14 K11:M14 R10:V14">
    <cfRule type="cellIs" priority="13" dxfId="330" operator="equal">
      <formula>0</formula>
    </cfRule>
  </conditionalFormatting>
  <conditionalFormatting sqref="A10:A12 C10:M10 C11:J12 O10:P14 B13:J14 K11:M14 R10:V14">
    <cfRule type="containsErrors" priority="14" dxfId="330">
      <formula>ISERROR(A10)</formula>
    </cfRule>
  </conditionalFormatting>
  <conditionalFormatting sqref="A10:A14">
    <cfRule type="cellIs" priority="12" dxfId="331" operator="equal" stopIfTrue="1">
      <formula>0</formula>
    </cfRule>
  </conditionalFormatting>
  <conditionalFormatting sqref="A9">
    <cfRule type="cellIs" priority="9" dxfId="330" operator="equal">
      <formula>0</formula>
    </cfRule>
  </conditionalFormatting>
  <conditionalFormatting sqref="A9">
    <cfRule type="containsErrors" priority="10" dxfId="330">
      <formula>ISERROR(A9)</formula>
    </cfRule>
  </conditionalFormatting>
  <conditionalFormatting sqref="W10:W12">
    <cfRule type="cellIs" priority="7" dxfId="330" operator="equal">
      <formula>0</formula>
    </cfRule>
    <cfRule type="containsErrors" priority="8" dxfId="330">
      <formula>ISERROR(W10)</formula>
    </cfRule>
  </conditionalFormatting>
  <conditionalFormatting sqref="W13:W14">
    <cfRule type="cellIs" priority="5" dxfId="330" operator="equal">
      <formula>0</formula>
    </cfRule>
    <cfRule type="containsErrors" priority="6" dxfId="330">
      <formula>ISERROR(W13)</formula>
    </cfRule>
  </conditionalFormatting>
  <conditionalFormatting sqref="Q10:Q14">
    <cfRule type="containsErrors" priority="2" dxfId="330">
      <formula>ISERROR(Q10)</formula>
    </cfRule>
  </conditionalFormatting>
  <printOptions/>
  <pageMargins left="0.25" right="0.25" top="0.75" bottom="0.75" header="0.3" footer="0.3"/>
  <pageSetup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2020-08-10T18:38:50Z</dcterms:created>
  <dcterms:modified xsi:type="dcterms:W3CDTF">2020-08-10T19:29:59Z</dcterms:modified>
  <cp:category/>
  <cp:version/>
  <cp:contentType/>
  <cp:contentStatus/>
</cp:coreProperties>
</file>