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740" activeTab="3"/>
  </bookViews>
  <sheets>
    <sheet name="ТЕСТ ПОС." sheetId="1" r:id="rId1"/>
    <sheet name="МЕ пони" sheetId="2" r:id="rId2"/>
    <sheet name="ТДН" sheetId="3" r:id="rId3"/>
    <sheet name="ППЮ ЛПЮ" sheetId="4" r:id="rId4"/>
    <sheet name="МП БП" sheetId="5" r:id="rId5"/>
    <sheet name="ДЕТИ" sheetId="6" r:id="rId6"/>
  </sheets>
  <definedNames>
    <definedName name="_xlfn.RANK.EQ" hidden="1">#NAME?</definedName>
    <definedName name="_xlnm.Print_Area" localSheetId="5">'ДЕТИ'!$A$1:$U$29</definedName>
    <definedName name="_xlnm.Print_Area" localSheetId="1">'МЕ пони'!$A$1:$V$27</definedName>
    <definedName name="_xlnm.Print_Area" localSheetId="4">'МП БП'!$A$1:$Y$14</definedName>
    <definedName name="_xlnm.Print_Area" localSheetId="3">'ППЮ ЛПЮ'!$A$1:$W$19</definedName>
    <definedName name="_xlnm.Print_Area" localSheetId="2">'ТДН'!$A$1:$W$16</definedName>
    <definedName name="_xlnm.Print_Area" localSheetId="0">'ТЕСТ ПОС.'!$A$2:$U$13</definedName>
  </definedNames>
  <calcPr fullCalcOnLoad="1"/>
</workbook>
</file>

<file path=xl/sharedStrings.xml><?xml version="1.0" encoding="utf-8"?>
<sst xmlns="http://schemas.openxmlformats.org/spreadsheetml/2006/main" count="495" uniqueCount="238">
  <si>
    <t>Place</t>
  </si>
  <si>
    <t>Perc2</t>
  </si>
  <si>
    <t>Perc3</t>
  </si>
  <si>
    <t>PercSum</t>
  </si>
  <si>
    <t>«КУБОК КСК «РУССКИЙ АЛМАЗ» ПО ВЫЕЗДКЕ, 2 ЭТАП»</t>
  </si>
  <si>
    <t>ВЫЕЗДКА</t>
  </si>
  <si>
    <t xml:space="preserve">ТЕХНИЧЕСКИЕ РЕЗУЛЬТАТЫ </t>
  </si>
  <si>
    <t>Судьи: Мартьянова В., ВК (Московская обл.),  Субботина А., ВК (Москва),  Гурьянова Г. (Московская обл.)</t>
  </si>
  <si>
    <t>КСК "Русский Алмаз", МО</t>
  </si>
  <si>
    <t>23 февраля 2020 г.</t>
  </si>
  <si>
    <t>Место</t>
  </si>
  <si>
    <t>Фамилия, имя</t>
  </si>
  <si>
    <t>Звание, разряд</t>
  </si>
  <si>
    <r>
      <t>Кличка лошади, г.р.,</t>
    </r>
    <r>
      <rPr>
        <i/>
        <sz val="8"/>
        <rFont val="Verdana"/>
        <family val="2"/>
      </rPr>
      <t xml:space="preserve"> </t>
    </r>
  </si>
  <si>
    <t>Команда</t>
  </si>
  <si>
    <t>Оценка</t>
  </si>
  <si>
    <t>Общая оценка</t>
  </si>
  <si>
    <t>ОШИБКИ</t>
  </si>
  <si>
    <t>Результат в %</t>
  </si>
  <si>
    <t>Положение корпуса на шагу</t>
  </si>
  <si>
    <t>Положение ног на шагу</t>
  </si>
  <si>
    <t>Положение рук на шагу</t>
  </si>
  <si>
    <t>Положение головы на шагу</t>
  </si>
  <si>
    <t>Положение корпуса на рыси</t>
  </si>
  <si>
    <t>Положение ног на рыси</t>
  </si>
  <si>
    <t>Положение рук на рыси</t>
  </si>
  <si>
    <t>Положение головы на рыси</t>
  </si>
  <si>
    <t>Применение средств управления</t>
  </si>
  <si>
    <t>Общее
 впечатление</t>
  </si>
  <si>
    <t xml:space="preserve">ТЕСТ ПОСАДКА </t>
  </si>
  <si>
    <r>
      <t>ЮГОВА</t>
    </r>
    <r>
      <rPr>
        <sz val="12"/>
        <rFont val="Verdana"/>
        <family val="2"/>
      </rPr>
      <t xml:space="preserve"> Евгения, 2015</t>
    </r>
  </si>
  <si>
    <t>б/н</t>
  </si>
  <si>
    <r>
      <rPr>
        <b/>
        <sz val="12"/>
        <color indexed="8"/>
        <rFont val="Verdana"/>
        <family val="2"/>
      </rPr>
      <t>МАРАКЕШ-09</t>
    </r>
    <r>
      <rPr>
        <sz val="12"/>
        <color indexed="8"/>
        <rFont val="Verdana"/>
        <family val="2"/>
      </rPr>
      <t>, мер., вор., шетл.пони, Магнат - Аврора, Россия</t>
    </r>
  </si>
  <si>
    <t>плем</t>
  </si>
  <si>
    <t>Исачкина Р.</t>
  </si>
  <si>
    <r>
      <t xml:space="preserve">ГРИГОРЯН </t>
    </r>
    <r>
      <rPr>
        <sz val="12"/>
        <rFont val="Verdana"/>
        <family val="2"/>
      </rPr>
      <t>Милана, 2013</t>
    </r>
  </si>
  <si>
    <r>
      <t xml:space="preserve">СМОКИ-04, </t>
    </r>
    <r>
      <rPr>
        <sz val="12"/>
        <rFont val="Verdana"/>
        <family val="2"/>
      </rPr>
      <t>мер., рыж., шетл., Магнат, Россия</t>
    </r>
  </si>
  <si>
    <t>023353</t>
  </si>
  <si>
    <t xml:space="preserve">Главный судья                                                                                                                                                              </t>
  </si>
  <si>
    <t>Гурьянова Г. ВК (Московская обл.)</t>
  </si>
  <si>
    <t xml:space="preserve">Главный секретарь                                                           </t>
  </si>
  <si>
    <t>Горская Н., ВК (Москва)</t>
  </si>
  <si>
    <t>Rider_ID</t>
  </si>
  <si>
    <t>Horse_ID</t>
  </si>
  <si>
    <t>Perc1</t>
  </si>
  <si>
    <t>ЭТАП КУБКА “RUSSIAN MINI CUP”</t>
  </si>
  <si>
    <t>Технические результаты.</t>
  </si>
  <si>
    <t>III</t>
  </si>
  <si>
    <r>
      <t xml:space="preserve">Судьи: Е -Мартьянова В., ВК (Московская обл.) , </t>
    </r>
    <r>
      <rPr>
        <b/>
        <sz val="14"/>
        <rFont val="Verdana"/>
        <family val="2"/>
      </rPr>
      <t>С - Субботина А., ВК (Москва)</t>
    </r>
    <r>
      <rPr>
        <sz val="14"/>
        <rFont val="Verdana"/>
        <family val="2"/>
      </rPr>
      <t>, М - Гурьянова Г. (Московская обл.)</t>
    </r>
  </si>
  <si>
    <r>
      <t xml:space="preserve">Фамилия, </t>
    </r>
    <r>
      <rPr>
        <i/>
        <sz val="8"/>
        <rFont val="Verdana"/>
        <family val="2"/>
      </rPr>
      <t>имя всадника</t>
    </r>
  </si>
  <si>
    <t>Рег. № ФКСР</t>
  </si>
  <si>
    <t>№ паспорта ФКСР лошади</t>
  </si>
  <si>
    <t>Владелец                          лошади</t>
  </si>
  <si>
    <t>Команда, регион</t>
  </si>
  <si>
    <t>Е</t>
  </si>
  <si>
    <t>С</t>
  </si>
  <si>
    <t>М</t>
  </si>
  <si>
    <t>Ошибки</t>
  </si>
  <si>
    <t>Всего
баллов</t>
  </si>
  <si>
    <t>Общие оценки</t>
  </si>
  <si>
    <t>Всего
%</t>
  </si>
  <si>
    <t>Выполн
норм.</t>
  </si>
  <si>
    <t>баллы</t>
  </si>
  <si>
    <t>%</t>
  </si>
  <si>
    <t>место</t>
  </si>
  <si>
    <t>ЗАЧЁТ ДЛЯ ДЕТЕЙ</t>
  </si>
  <si>
    <t>Манежная езда №2.2</t>
  </si>
  <si>
    <r>
      <t xml:space="preserve">ЦЕРЕНЮК </t>
    </r>
    <r>
      <rPr>
        <sz val="11"/>
        <rFont val="Verdana"/>
        <family val="2"/>
      </rPr>
      <t>Полина, 2009</t>
    </r>
  </si>
  <si>
    <r>
      <t xml:space="preserve">САНДРА-04(131), </t>
    </r>
    <r>
      <rPr>
        <sz val="11"/>
        <rFont val="Verdana"/>
        <family val="2"/>
      </rPr>
      <t>коб., рыж., уэльс., Денди, Нидерланды</t>
    </r>
  </si>
  <si>
    <t>011115</t>
  </si>
  <si>
    <t xml:space="preserve">Альков А.Н.
</t>
  </si>
  <si>
    <t>ГБУ "СШ Битца", Москва</t>
  </si>
  <si>
    <r>
      <t xml:space="preserve">ХОВРИНА </t>
    </r>
    <r>
      <rPr>
        <sz val="11"/>
        <rFont val="Verdana"/>
        <family val="2"/>
      </rPr>
      <t>Дарья, 2009</t>
    </r>
  </si>
  <si>
    <t>006009</t>
  </si>
  <si>
    <r>
      <t xml:space="preserve">ВИНДЖИНО-09(148), </t>
    </r>
    <r>
      <rPr>
        <sz val="11"/>
        <rFont val="Verdana"/>
        <family val="2"/>
      </rPr>
      <t>мер., сер., уэльс., Орчард Богинов, Голландия</t>
    </r>
  </si>
  <si>
    <t>нет</t>
  </si>
  <si>
    <t>Манежная езда №1.3</t>
  </si>
  <si>
    <r>
      <t xml:space="preserve">ИСАЧКИНА </t>
    </r>
    <r>
      <rPr>
        <sz val="12"/>
        <rFont val="Verdana"/>
        <family val="2"/>
      </rPr>
      <t>Анисья, 2013</t>
    </r>
  </si>
  <si>
    <t>001613</t>
  </si>
  <si>
    <t>б/р</t>
  </si>
  <si>
    <r>
      <rPr>
        <b/>
        <sz val="12"/>
        <color indexed="8"/>
        <rFont val="Verdana"/>
        <family val="2"/>
      </rPr>
      <t>РЭМИ-10</t>
    </r>
    <r>
      <rPr>
        <sz val="12"/>
        <color indexed="8"/>
        <rFont val="Verdana"/>
        <family val="2"/>
      </rPr>
      <t>, мер., вор, уэльск., Weston Best Man</t>
    </r>
  </si>
  <si>
    <t>Предварительный приз В. Дети.</t>
  </si>
  <si>
    <r>
      <t xml:space="preserve">ВИНДЖИНО-09(148), </t>
    </r>
    <r>
      <rPr>
        <sz val="11"/>
        <rFont val="Verdana"/>
        <family val="2"/>
      </rPr>
      <t xml:space="preserve">мер., сер., уэльс., </t>
    </r>
  </si>
  <si>
    <r>
      <t xml:space="preserve">БАКО </t>
    </r>
    <r>
      <rPr>
        <sz val="11"/>
        <rFont val="Verdana"/>
        <family val="2"/>
      </rPr>
      <t>Варвара, 2006</t>
    </r>
  </si>
  <si>
    <t>003506</t>
  </si>
  <si>
    <t>1ю</t>
  </si>
  <si>
    <r>
      <t>СЮЗАННА-07,</t>
    </r>
    <r>
      <rPr>
        <sz val="11"/>
        <rFont val="Verdana"/>
        <family val="2"/>
      </rPr>
      <t xml:space="preserve"> кобыла, гн. полукр., Знаменосец, КФХ "Фотина"</t>
    </r>
  </si>
  <si>
    <t>016210</t>
  </si>
  <si>
    <t xml:space="preserve">Кузнецова Н.И.
</t>
  </si>
  <si>
    <t>КК "Nothern Wind", Москва</t>
  </si>
  <si>
    <t>Предварительный приз А. Дети.</t>
  </si>
  <si>
    <t>Командный приз. Всадники на пони.</t>
  </si>
  <si>
    <t>Манежная езда №1.2</t>
  </si>
  <si>
    <r>
      <rPr>
        <b/>
        <sz val="12"/>
        <rFont val="Verdana"/>
        <family val="2"/>
      </rPr>
      <t>ИСАЧКИНА</t>
    </r>
    <r>
      <rPr>
        <sz val="12"/>
        <rFont val="Verdana"/>
        <family val="2"/>
      </rPr>
      <t xml:space="preserve"> Анисья, 2013</t>
    </r>
  </si>
  <si>
    <r>
      <t xml:space="preserve">БЕРЕЗКИН-09, </t>
    </r>
    <r>
      <rPr>
        <sz val="12"/>
        <color indexed="8"/>
        <rFont val="Verdana"/>
        <family val="2"/>
      </rPr>
      <t>чубарый мерин Россия</t>
    </r>
  </si>
  <si>
    <t>Технические результаты</t>
  </si>
  <si>
    <t>ТЕСТ ДЛЯ НАЧИНАЮЩИХ ВСАДНИКОВ</t>
  </si>
  <si>
    <t>Судьи: Е -Мартьянова В., ВК (Московская обл.) , С - Субботина А., ВК (Москва), М - Гурьянова Г. (Московская обл.)</t>
  </si>
  <si>
    <t>Ошибки в схеме</t>
  </si>
  <si>
    <t>прочие ошибки</t>
  </si>
  <si>
    <r>
      <rPr>
        <b/>
        <sz val="12"/>
        <rFont val="Verdana"/>
        <family val="2"/>
      </rPr>
      <t>БЕКАС-99</t>
    </r>
    <r>
      <rPr>
        <sz val="12"/>
        <rFont val="Verdana"/>
        <family val="2"/>
      </rPr>
      <t xml:space="preserve">, мер., сер., терск., Цейтнот, Ставропольский к/з </t>
    </r>
  </si>
  <si>
    <t>009090</t>
  </si>
  <si>
    <r>
      <t>СОКОЛОВА</t>
    </r>
    <r>
      <rPr>
        <sz val="12"/>
        <rFont val="Verdana"/>
        <family val="2"/>
      </rPr>
      <t xml:space="preserve"> Вера, 2007</t>
    </r>
  </si>
  <si>
    <t>030007</t>
  </si>
  <si>
    <t>018949</t>
  </si>
  <si>
    <t xml:space="preserve">Булгаков Н.П.
</t>
  </si>
  <si>
    <r>
      <t xml:space="preserve">ИВАНОВА </t>
    </r>
    <r>
      <rPr>
        <sz val="12"/>
        <rFont val="Verdana"/>
        <family val="2"/>
      </rPr>
      <t>Алина, 2007</t>
    </r>
  </si>
  <si>
    <r>
      <t xml:space="preserve">МИШЕЛЬ-05 </t>
    </r>
    <r>
      <rPr>
        <sz val="12"/>
        <color indexed="8"/>
        <rFont val="Verdana"/>
        <family val="2"/>
      </rPr>
      <t>коб., бур., класс пони, Дельфин, Россия</t>
    </r>
  </si>
  <si>
    <t>021837</t>
  </si>
  <si>
    <t>Хилиохрагити О.</t>
  </si>
  <si>
    <t>ШВЕ "Регион", МО</t>
  </si>
  <si>
    <r>
      <t xml:space="preserve">БЕВЗ </t>
    </r>
    <r>
      <rPr>
        <sz val="12"/>
        <rFont val="Verdana"/>
        <family val="2"/>
      </rPr>
      <t xml:space="preserve">
Кристина, 2008</t>
    </r>
  </si>
  <si>
    <r>
      <t xml:space="preserve">АДМИРАЛ-08 </t>
    </r>
    <r>
      <rPr>
        <sz val="12"/>
        <color indexed="8"/>
        <rFont val="Verdana"/>
        <family val="2"/>
      </rPr>
      <t>мер., рыже-савр., пом., Белорусь</t>
    </r>
  </si>
  <si>
    <t>плем св.</t>
  </si>
  <si>
    <r>
      <t xml:space="preserve">ТЯГЛОВА </t>
    </r>
    <r>
      <rPr>
        <sz val="12"/>
        <rFont val="Verdana"/>
        <family val="2"/>
      </rPr>
      <t>Виктория, 2008</t>
    </r>
  </si>
  <si>
    <t>Судьи: Е -Гурьянова Г. (Московская обл.), С - Мартьянова В., ВК (Московская обл.), М - Субботина А., ВК (Москва)</t>
  </si>
  <si>
    <r>
      <t xml:space="preserve">Фамилия, </t>
    </r>
    <r>
      <rPr>
        <i/>
        <sz val="11"/>
        <rFont val="Verdana"/>
        <family val="2"/>
      </rPr>
      <t>имя всадника</t>
    </r>
  </si>
  <si>
    <t>ПРЕДВАРИТЕЛЬНЫЙ ПРИЗ. ЮНОШИ.</t>
  </si>
  <si>
    <t>ЗАЧЕТ ДЛЯ ЮНОШЕЙ</t>
  </si>
  <si>
    <r>
      <t>БЕЛЕЦКАЯ</t>
    </r>
    <r>
      <rPr>
        <sz val="12"/>
        <rFont val="Verdana"/>
        <family val="2"/>
      </rPr>
      <t xml:space="preserve"> Ксения, 2006</t>
    </r>
  </si>
  <si>
    <t>009206</t>
  </si>
  <si>
    <r>
      <t xml:space="preserve">ПРОВИНЦИЯ-09, </t>
    </r>
    <r>
      <rPr>
        <sz val="12"/>
        <rFont val="Verdana"/>
        <family val="2"/>
      </rPr>
      <t>коб., гнед., ПСЛ, Грозный, Россия</t>
    </r>
  </si>
  <si>
    <t>016377</t>
  </si>
  <si>
    <t>Белецкая В.</t>
  </si>
  <si>
    <r>
      <t xml:space="preserve">МАРТЫНЧЕНКО </t>
    </r>
    <r>
      <rPr>
        <sz val="12"/>
        <rFont val="Verdana"/>
        <family val="2"/>
      </rPr>
      <t>Анастасия, 2002</t>
    </r>
  </si>
  <si>
    <t>019402</t>
  </si>
  <si>
    <r>
      <t xml:space="preserve">РИГОЛЕТТО-08, </t>
    </r>
    <r>
      <rPr>
        <sz val="12"/>
        <rFont val="Verdana"/>
        <family val="2"/>
      </rPr>
      <t>мер., рыж, ПСЛ, Равелин - Агава, Россия</t>
    </r>
  </si>
  <si>
    <t>017655</t>
  </si>
  <si>
    <t>КСК "Русский Алмаз"</t>
  </si>
  <si>
    <t>ЗАЧЕТ ДЛЯ СПОРТСМЕНОВ-ЛЮБИТЕЛЕЙ</t>
  </si>
  <si>
    <r>
      <t xml:space="preserve">БАЙКОВ 
</t>
    </r>
    <r>
      <rPr>
        <sz val="12"/>
        <rFont val="Verdana"/>
        <family val="2"/>
      </rPr>
      <t>Сергей</t>
    </r>
  </si>
  <si>
    <t>010891</t>
  </si>
  <si>
    <r>
      <t xml:space="preserve">РЕНУАР-12, </t>
    </r>
    <r>
      <rPr>
        <sz val="12"/>
        <color indexed="8"/>
        <rFont val="Verdana"/>
        <family val="2"/>
      </rPr>
      <t>мерин, рыж. полукр., н.з., Россия</t>
    </r>
  </si>
  <si>
    <t>020139</t>
  </si>
  <si>
    <t xml:space="preserve">Байков С.И.
</t>
  </si>
  <si>
    <t>Академия верховой езды "БЕСТРАЙД", МО</t>
  </si>
  <si>
    <r>
      <t xml:space="preserve">КИРЯКОВА </t>
    </r>
    <r>
      <rPr>
        <sz val="12"/>
        <rFont val="Verdana"/>
        <family val="2"/>
      </rPr>
      <t>Ольга</t>
    </r>
  </si>
  <si>
    <r>
      <t xml:space="preserve">ЗЛАТОГОР-07, </t>
    </r>
    <r>
      <rPr>
        <sz val="12"/>
        <rFont val="Verdana"/>
        <family val="2"/>
      </rPr>
      <t>мер., гнед, трак, Фархад, Россия</t>
    </r>
  </si>
  <si>
    <t>009110</t>
  </si>
  <si>
    <t>Общий зачет</t>
  </si>
  <si>
    <t>007779</t>
  </si>
  <si>
    <t>мс</t>
  </si>
  <si>
    <t>ЛИЧНЫЙ ПРИЗ. ЮНОШИ (Тест по выбору)</t>
  </si>
  <si>
    <r>
      <rPr>
        <b/>
        <sz val="12"/>
        <rFont val="Verdana"/>
        <family val="2"/>
      </rPr>
      <t xml:space="preserve">ПОНОМАРЕВА </t>
    </r>
    <r>
      <rPr>
        <sz val="12"/>
        <rFont val="Verdana"/>
        <family val="2"/>
      </rPr>
      <t>Софья, 2003</t>
    </r>
  </si>
  <si>
    <t>021003</t>
  </si>
  <si>
    <t>кмс</t>
  </si>
  <si>
    <r>
      <rPr>
        <b/>
        <sz val="12"/>
        <color indexed="8"/>
        <rFont val="Verdana"/>
        <family val="2"/>
      </rPr>
      <t>ФЕДРИК-10</t>
    </r>
    <r>
      <rPr>
        <sz val="12"/>
        <color indexed="8"/>
        <rFont val="Verdana"/>
        <family val="2"/>
      </rPr>
      <t>, мер., рыж., Нидерланды</t>
    </r>
  </si>
  <si>
    <t>018523</t>
  </si>
  <si>
    <r>
      <t xml:space="preserve">Фамилия, </t>
    </r>
    <r>
      <rPr>
        <i/>
        <sz val="10"/>
        <rFont val="Verdana"/>
        <family val="2"/>
      </rPr>
      <t>имя всадника</t>
    </r>
  </si>
  <si>
    <r>
      <t>Кличка лошади, г.р.,</t>
    </r>
    <r>
      <rPr>
        <i/>
        <sz val="10"/>
        <rFont val="Verdana"/>
        <family val="2"/>
      </rPr>
      <t xml:space="preserve"> пол, масть, порода, отец, место рождения</t>
    </r>
  </si>
  <si>
    <t>Выполн. норм.</t>
  </si>
  <si>
    <t>I</t>
  </si>
  <si>
    <t>МАЛЫЙ ПРИЗ</t>
  </si>
  <si>
    <r>
      <t>МОСЕНЦЕВА</t>
    </r>
    <r>
      <rPr>
        <sz val="12"/>
        <rFont val="Verdana"/>
        <family val="2"/>
      </rPr>
      <t xml:space="preserve"> Екатерина, 2001</t>
    </r>
  </si>
  <si>
    <t>042299</t>
  </si>
  <si>
    <r>
      <rPr>
        <b/>
        <sz val="12"/>
        <rFont val="Verdana"/>
        <family val="2"/>
      </rPr>
      <t xml:space="preserve">ДЖОРДЖИО АРМАНИ-12, </t>
    </r>
    <r>
      <rPr>
        <sz val="12"/>
        <rFont val="Verdana"/>
        <family val="2"/>
      </rPr>
      <t>мерин, сер. ган., Грей Топ, Германия</t>
    </r>
  </si>
  <si>
    <t>017367</t>
  </si>
  <si>
    <t xml:space="preserve">Шигаль М.С.
</t>
  </si>
  <si>
    <t>ЧВ, МО</t>
  </si>
  <si>
    <r>
      <rPr>
        <b/>
        <sz val="12"/>
        <rFont val="Verdana"/>
        <family val="2"/>
      </rPr>
      <t>РУДЕНКОВА (МЕЛЬНИКОВА)</t>
    </r>
    <r>
      <rPr>
        <sz val="12"/>
        <rFont val="Verdana"/>
        <family val="2"/>
      </rPr>
      <t xml:space="preserve"> Екатерина</t>
    </r>
  </si>
  <si>
    <r>
      <rPr>
        <b/>
        <sz val="12"/>
        <color indexed="8"/>
        <rFont val="Verdana"/>
        <family val="2"/>
      </rPr>
      <t xml:space="preserve">КРАЙСЛЕР-01, </t>
    </r>
    <r>
      <rPr>
        <sz val="12"/>
        <color indexed="8"/>
        <rFont val="Verdana"/>
        <family val="2"/>
      </rPr>
      <t>сер., мер., латв., Колорадо - Либерти, Латвия</t>
    </r>
  </si>
  <si>
    <t>013436</t>
  </si>
  <si>
    <t>БОЛЬШОЙ ПРИЗ</t>
  </si>
  <si>
    <r>
      <t xml:space="preserve">ИСАЧКИНА
</t>
    </r>
    <r>
      <rPr>
        <sz val="12"/>
        <rFont val="Verdana"/>
        <family val="2"/>
      </rPr>
      <t xml:space="preserve">Регина </t>
    </r>
  </si>
  <si>
    <t>002270</t>
  </si>
  <si>
    <t>мсмк</t>
  </si>
  <si>
    <r>
      <t>ФИРКА-09,</t>
    </r>
    <r>
      <rPr>
        <sz val="12"/>
        <rFont val="Verdana"/>
        <family val="2"/>
      </rPr>
      <t xml:space="preserve"> гн., мер., голшт., Leonce - Zyza, Венгрия</t>
    </r>
  </si>
  <si>
    <t>106CI21</t>
  </si>
  <si>
    <r>
      <t xml:space="preserve">КУРЕНКОВ
</t>
    </r>
    <r>
      <rPr>
        <sz val="12"/>
        <rFont val="Verdana"/>
        <family val="2"/>
      </rPr>
      <t>Сергей</t>
    </r>
  </si>
  <si>
    <t>002174</t>
  </si>
  <si>
    <r>
      <t>ВАНДЕРЛАЙТ-10,</t>
    </r>
    <r>
      <rPr>
        <sz val="12"/>
        <rFont val="Verdana"/>
        <family val="2"/>
      </rPr>
      <t xml:space="preserve"> мер., рыж, ганн., Элитар</t>
    </r>
  </si>
  <si>
    <t>012704</t>
  </si>
  <si>
    <t>Куренков С.</t>
  </si>
  <si>
    <t>Судьи: Е -Мартьянова В., ВК (Московская обл.), Гурьянова Г. (Московская обл.), С - Субботина А., ВК (Москва)</t>
  </si>
  <si>
    <t>22 февраля 2020 г.</t>
  </si>
  <si>
    <r>
      <t xml:space="preserve">Фамилия, 
</t>
    </r>
    <r>
      <rPr>
        <sz val="11"/>
        <rFont val="Times New Roman"/>
        <family val="1"/>
      </rPr>
      <t>имя всадника</t>
    </r>
  </si>
  <si>
    <t>Рег.№</t>
  </si>
  <si>
    <r>
      <t xml:space="preserve">Кличка лошади, г.р., </t>
    </r>
    <r>
      <rPr>
        <sz val="11"/>
        <rFont val="Times New Roman"/>
        <family val="1"/>
      </rPr>
      <t>пол, масть, порода, отец, место рождения</t>
    </r>
  </si>
  <si>
    <t>Владелец</t>
  </si>
  <si>
    <t>C</t>
  </si>
  <si>
    <t>Прочие ошибки</t>
  </si>
  <si>
    <t>Всего %</t>
  </si>
  <si>
    <t>Вып. Норм.</t>
  </si>
  <si>
    <t>Оценки</t>
  </si>
  <si>
    <t>Баллы</t>
  </si>
  <si>
    <t>Положение и посадка всадника</t>
  </si>
  <si>
    <t>средств управления</t>
  </si>
  <si>
    <t>Точность</t>
  </si>
  <si>
    <t>Общее впечатление</t>
  </si>
  <si>
    <t>ИТОГО</t>
  </si>
  <si>
    <t>ПРЕДВАРИТЕЛЬНЫЙ ПРИЗ А. ДЕТИ</t>
  </si>
  <si>
    <t>Зачет для детей</t>
  </si>
  <si>
    <r>
      <t>БЕЛЕЦКАЯ</t>
    </r>
    <r>
      <rPr>
        <sz val="8"/>
        <rFont val="Verdana"/>
        <family val="2"/>
      </rPr>
      <t xml:space="preserve"> Ксения, 2006</t>
    </r>
  </si>
  <si>
    <r>
      <t xml:space="preserve">ДЖОКЕР-13, </t>
    </r>
    <r>
      <rPr>
        <sz val="8"/>
        <rFont val="Verdana"/>
        <family val="2"/>
      </rPr>
      <t>мер., пег., Россия</t>
    </r>
  </si>
  <si>
    <t>Исачкина</t>
  </si>
  <si>
    <t>1 юн</t>
  </si>
  <si>
    <r>
      <t xml:space="preserve">КОНДИНА </t>
    </r>
    <r>
      <rPr>
        <sz val="8"/>
        <rFont val="Verdana"/>
        <family val="2"/>
      </rPr>
      <t>Диана, 2006</t>
    </r>
  </si>
  <si>
    <t>056906</t>
  </si>
  <si>
    <r>
      <rPr>
        <b/>
        <sz val="8"/>
        <color indexed="8"/>
        <rFont val="Verdana"/>
        <family val="2"/>
      </rPr>
      <t>ДЕБОРА -13</t>
    </r>
    <r>
      <rPr>
        <sz val="8"/>
        <color indexed="8"/>
        <rFont val="Verdana"/>
        <family val="2"/>
      </rPr>
      <t>, кобыла, т.-гн. рус.верх., Барон, Рязанская обл</t>
    </r>
  </si>
  <si>
    <t>020673</t>
  </si>
  <si>
    <t xml:space="preserve">Шинкаренко О.С.
</t>
  </si>
  <si>
    <r>
      <t>СОКОЛОВА</t>
    </r>
    <r>
      <rPr>
        <sz val="8"/>
        <rFont val="Verdana"/>
        <family val="2"/>
      </rPr>
      <t xml:space="preserve"> Вера, 2007</t>
    </r>
  </si>
  <si>
    <r>
      <t xml:space="preserve">ВИЛЛ ТУ ВИН-10, </t>
    </r>
    <r>
      <rPr>
        <sz val="8"/>
        <rFont val="Verdana"/>
        <family val="2"/>
      </rPr>
      <t>коб., бур., ганн, Ворлд Даймонд, Россия</t>
    </r>
  </si>
  <si>
    <r>
      <t xml:space="preserve">ШИЛИНА 
</t>
    </r>
    <r>
      <rPr>
        <sz val="8"/>
        <rFont val="Verdana"/>
        <family val="2"/>
      </rPr>
      <t>Дарья, 2006</t>
    </r>
  </si>
  <si>
    <t>017606</t>
  </si>
  <si>
    <r>
      <rPr>
        <b/>
        <sz val="8"/>
        <rFont val="Verdana"/>
        <family val="2"/>
      </rPr>
      <t>ИСТЕРИКА-05,</t>
    </r>
    <r>
      <rPr>
        <sz val="8"/>
        <rFont val="Verdana"/>
        <family val="2"/>
      </rPr>
      <t xml:space="preserve"> кобыла, гн. полукр., н.з., Россия</t>
    </r>
  </si>
  <si>
    <t>020138</t>
  </si>
  <si>
    <t xml:space="preserve">Антипова Е.Е.
</t>
  </si>
  <si>
    <r>
      <t xml:space="preserve">ГУРИНА </t>
    </r>
    <r>
      <rPr>
        <sz val="8"/>
        <rFont val="Verdana"/>
        <family val="2"/>
      </rPr>
      <t>Людмила</t>
    </r>
  </si>
  <si>
    <r>
      <t xml:space="preserve">АМФИТРИОН-14 </t>
    </r>
    <r>
      <rPr>
        <sz val="8"/>
        <color indexed="8"/>
        <rFont val="Verdana"/>
        <family val="2"/>
      </rPr>
      <t>жер., зол-рыж., буд., кз им Буденного</t>
    </r>
  </si>
  <si>
    <r>
      <t xml:space="preserve">ПИПИЯ </t>
    </r>
    <r>
      <rPr>
        <sz val="8"/>
        <rFont val="Verdana"/>
        <family val="2"/>
      </rPr>
      <t>Ульяна, 2004</t>
    </r>
  </si>
  <si>
    <t>051604</t>
  </si>
  <si>
    <r>
      <t>ЭВИТА-12,</t>
    </r>
    <r>
      <rPr>
        <sz val="8"/>
        <rFont val="Verdana"/>
        <family val="2"/>
      </rPr>
      <t xml:space="preserve"> кобыла, гн. ган., Эмпорио Армани, Германия</t>
    </r>
  </si>
  <si>
    <t>Зачет для любителей</t>
  </si>
  <si>
    <r>
      <t xml:space="preserve">ШУЛЬГА </t>
    </r>
    <r>
      <rPr>
        <sz val="8"/>
        <rFont val="Verdana"/>
        <family val="2"/>
      </rPr>
      <t>Юлия</t>
    </r>
  </si>
  <si>
    <t>016389</t>
  </si>
  <si>
    <r>
      <t>МЕКЛЕНБОРГС ВИНКА-11</t>
    </r>
    <r>
      <rPr>
        <sz val="8"/>
        <rFont val="Verdana"/>
        <family val="2"/>
      </rPr>
      <t>, коб., рыж., датск тепл, Дон Романтик</t>
    </r>
  </si>
  <si>
    <r>
      <t xml:space="preserve">ЕВСТИГНЕЕВА </t>
    </r>
    <r>
      <rPr>
        <sz val="8"/>
        <rFont val="Verdana"/>
        <family val="2"/>
      </rPr>
      <t>Мария, 2003</t>
    </r>
  </si>
  <si>
    <t>025003</t>
  </si>
  <si>
    <r>
      <t>ОНИКС ФАН  РДИ-12,</t>
    </r>
    <r>
      <rPr>
        <sz val="8"/>
        <rFont val="Verdana"/>
        <family val="2"/>
      </rPr>
      <t xml:space="preserve"> жеребец, вор. фриз., Улдрик 457, ПКФ "Карцево"</t>
    </r>
  </si>
  <si>
    <t>019429</t>
  </si>
  <si>
    <r>
      <t xml:space="preserve">КИРЯКОВА </t>
    </r>
    <r>
      <rPr>
        <sz val="8"/>
        <rFont val="Verdana"/>
        <family val="2"/>
      </rPr>
      <t>Ольга</t>
    </r>
  </si>
  <si>
    <r>
      <t xml:space="preserve">СТОУНМЭН-08, </t>
    </r>
    <r>
      <rPr>
        <sz val="8"/>
        <rFont val="Verdana"/>
        <family val="2"/>
      </rPr>
      <t>мер., гнед., ольд., Сандро Хит, Германия</t>
    </r>
  </si>
  <si>
    <t>013371</t>
  </si>
  <si>
    <r>
      <t xml:space="preserve">ТРЕТЬЯКОВА 
</t>
    </r>
    <r>
      <rPr>
        <sz val="8"/>
        <rFont val="Verdana"/>
        <family val="2"/>
      </rPr>
      <t>Елизавета</t>
    </r>
  </si>
  <si>
    <t>082203</t>
  </si>
  <si>
    <r>
      <t xml:space="preserve">ШАПОВАЛОВА </t>
    </r>
    <r>
      <rPr>
        <sz val="8"/>
        <rFont val="Verdana"/>
        <family val="2"/>
      </rPr>
      <t>Тамара, 1984</t>
    </r>
  </si>
  <si>
    <t>011584</t>
  </si>
  <si>
    <r>
      <t>СИР ВЕРСАЧЕ-15,</t>
    </r>
    <r>
      <rPr>
        <sz val="8"/>
        <color indexed="8"/>
        <rFont val="Verdana"/>
        <family val="2"/>
      </rPr>
      <t xml:space="preserve"> жер., вор., ольд.</t>
    </r>
  </si>
  <si>
    <t>021007</t>
  </si>
  <si>
    <t>Шаповалова Т.</t>
  </si>
  <si>
    <r>
      <t>РЕНУАР-12,</t>
    </r>
    <r>
      <rPr>
        <sz val="8"/>
        <color indexed="8"/>
        <rFont val="Verdana"/>
        <family val="2"/>
      </rPr>
      <t xml:space="preserve"> мерин, рыж. полукр., н.з., Россия</t>
    </r>
  </si>
  <si>
    <t>Командный приз. Дети</t>
  </si>
  <si>
    <t>Судьи: Е - Субботина А., ВК (Москва), Гурьянова Г. (Московская обл.), С - Мартьянова В., ВК (Московская обл.)</t>
  </si>
  <si>
    <r>
      <t xml:space="preserve">ПРОЗОРОВА
</t>
    </r>
    <r>
      <rPr>
        <sz val="8"/>
        <rFont val="Verdana"/>
        <family val="2"/>
      </rPr>
      <t>Екатерина</t>
    </r>
  </si>
  <si>
    <t>015570</t>
  </si>
  <si>
    <r>
      <t xml:space="preserve">БЭТМЕН-13, </t>
    </r>
    <r>
      <rPr>
        <sz val="8"/>
        <rFont val="Verdana"/>
        <family val="2"/>
      </rPr>
      <t>жер., рыже-чал., ПСЛ, Россия</t>
    </r>
  </si>
  <si>
    <r>
      <t>ЭВИТА-12,</t>
    </r>
    <r>
      <rPr>
        <sz val="12"/>
        <rFont val="Verdana"/>
        <family val="2"/>
      </rPr>
      <t xml:space="preserve"> кобыла, гн. ган., Эмпорио Армани, Россия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</si>
</sst>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.0"/>
    <numFmt numFmtId="174" formatCode="0.0"/>
    <numFmt numFmtId="175" formatCode="dd\ mmmm\ yyyy&quot; г.&quot;;@"/>
    <numFmt numFmtId="176" formatCode="_-* #,##0.00&quot;р.&quot;_-;\-* #,##0.00&quot;р.&quot;_-;_-* \-??&quot;р.&quot;_-;_-@_-"/>
  </numFmts>
  <fonts count="87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sz val="10"/>
      <name val="Arial"/>
      <family val="2"/>
    </font>
    <font>
      <b/>
      <sz val="14"/>
      <name val="Verdana"/>
      <family val="2"/>
    </font>
    <font>
      <sz val="16"/>
      <name val="Verdana"/>
      <family val="2"/>
    </font>
    <font>
      <sz val="14"/>
      <name val="Verdana"/>
      <family val="2"/>
    </font>
    <font>
      <b/>
      <i/>
      <sz val="16"/>
      <name val="Verdana"/>
      <family val="2"/>
    </font>
    <font>
      <b/>
      <i/>
      <sz val="11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sz val="16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name val="Arial"/>
      <family val="2"/>
    </font>
    <font>
      <sz val="8"/>
      <name val="Verdana"/>
      <family val="2"/>
    </font>
    <font>
      <i/>
      <sz val="11"/>
      <name val="Verdana"/>
      <family val="2"/>
    </font>
    <font>
      <b/>
      <sz val="18"/>
      <name val="Verdana"/>
      <family val="2"/>
    </font>
    <font>
      <b/>
      <i/>
      <sz val="14"/>
      <name val="Verdana"/>
      <family val="2"/>
    </font>
    <font>
      <b/>
      <i/>
      <sz val="12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i/>
      <sz val="12"/>
      <name val="Verdana"/>
      <family val="2"/>
    </font>
    <font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16"/>
      <name val="Arial"/>
      <family val="2"/>
    </font>
    <font>
      <sz val="22"/>
      <name val="Verdana"/>
      <family val="2"/>
    </font>
    <font>
      <b/>
      <i/>
      <sz val="18"/>
      <name val="Verdana"/>
      <family val="2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Verdana"/>
      <family val="2"/>
    </font>
    <font>
      <b/>
      <sz val="10"/>
      <name val="Times New Roman"/>
      <family val="1"/>
    </font>
    <font>
      <b/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203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6" fillId="8" borderId="0" applyNumberFormat="0" applyBorder="0" applyAlignment="0" applyProtection="0"/>
    <xf numFmtId="0" fontId="1" fillId="2" borderId="0" applyNumberFormat="0" applyBorder="0" applyAlignment="0" applyProtection="0"/>
    <xf numFmtId="0" fontId="66" fillId="9" borderId="0" applyNumberFormat="0" applyBorder="0" applyAlignment="0" applyProtection="0"/>
    <xf numFmtId="0" fontId="1" fillId="3" borderId="0" applyNumberFormat="0" applyBorder="0" applyAlignment="0" applyProtection="0"/>
    <xf numFmtId="0" fontId="66" fillId="10" borderId="0" applyNumberFormat="0" applyBorder="0" applyAlignment="0" applyProtection="0"/>
    <xf numFmtId="0" fontId="1" fillId="4" borderId="0" applyNumberFormat="0" applyBorder="0" applyAlignment="0" applyProtection="0"/>
    <xf numFmtId="0" fontId="66" fillId="11" borderId="0" applyNumberFormat="0" applyBorder="0" applyAlignment="0" applyProtection="0"/>
    <xf numFmtId="0" fontId="1" fillId="5" borderId="0" applyNumberFormat="0" applyBorder="0" applyAlignment="0" applyProtection="0"/>
    <xf numFmtId="0" fontId="66" fillId="12" borderId="0" applyNumberFormat="0" applyBorder="0" applyAlignment="0" applyProtection="0"/>
    <xf numFmtId="0" fontId="1" fillId="6" borderId="0" applyNumberFormat="0" applyBorder="0" applyAlignment="0" applyProtection="0"/>
    <xf numFmtId="0" fontId="66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66" fillId="18" borderId="0" applyNumberFormat="0" applyBorder="0" applyAlignment="0" applyProtection="0"/>
    <xf numFmtId="0" fontId="1" fillId="14" borderId="0" applyNumberFormat="0" applyBorder="0" applyAlignment="0" applyProtection="0"/>
    <xf numFmtId="0" fontId="66" fillId="19" borderId="0" applyNumberFormat="0" applyBorder="0" applyAlignment="0" applyProtection="0"/>
    <xf numFmtId="0" fontId="1" fillId="15" borderId="0" applyNumberFormat="0" applyBorder="0" applyAlignment="0" applyProtection="0"/>
    <xf numFmtId="0" fontId="66" fillId="20" borderId="0" applyNumberFormat="0" applyBorder="0" applyAlignment="0" applyProtection="0"/>
    <xf numFmtId="0" fontId="1" fillId="16" borderId="0" applyNumberFormat="0" applyBorder="0" applyAlignment="0" applyProtection="0"/>
    <xf numFmtId="0" fontId="66" fillId="21" borderId="0" applyNumberFormat="0" applyBorder="0" applyAlignment="0" applyProtection="0"/>
    <xf numFmtId="0" fontId="1" fillId="5" borderId="0" applyNumberFormat="0" applyBorder="0" applyAlignment="0" applyProtection="0"/>
    <xf numFmtId="0" fontId="66" fillId="22" borderId="0" applyNumberFormat="0" applyBorder="0" applyAlignment="0" applyProtection="0"/>
    <xf numFmtId="0" fontId="1" fillId="14" borderId="0" applyNumberFormat="0" applyBorder="0" applyAlignment="0" applyProtection="0"/>
    <xf numFmtId="0" fontId="66" fillId="23" borderId="0" applyNumberFormat="0" applyBorder="0" applyAlignment="0" applyProtection="0"/>
    <xf numFmtId="0" fontId="1" fillId="17" borderId="0" applyNumberFormat="0" applyBorder="0" applyAlignment="0" applyProtection="0"/>
    <xf numFmtId="0" fontId="49" fillId="2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67" fillId="28" borderId="0" applyNumberFormat="0" applyBorder="0" applyAlignment="0" applyProtection="0"/>
    <xf numFmtId="0" fontId="49" fillId="24" borderId="0" applyNumberFormat="0" applyBorder="0" applyAlignment="0" applyProtection="0"/>
    <xf numFmtId="0" fontId="67" fillId="29" borderId="0" applyNumberFormat="0" applyBorder="0" applyAlignment="0" applyProtection="0"/>
    <xf numFmtId="0" fontId="49" fillId="15" borderId="0" applyNumberFormat="0" applyBorder="0" applyAlignment="0" applyProtection="0"/>
    <xf numFmtId="0" fontId="67" fillId="30" borderId="0" applyNumberFormat="0" applyBorder="0" applyAlignment="0" applyProtection="0"/>
    <xf numFmtId="0" fontId="49" fillId="16" borderId="0" applyNumberFormat="0" applyBorder="0" applyAlignment="0" applyProtection="0"/>
    <xf numFmtId="0" fontId="67" fillId="31" borderId="0" applyNumberFormat="0" applyBorder="0" applyAlignment="0" applyProtection="0"/>
    <xf numFmtId="0" fontId="49" fillId="25" borderId="0" applyNumberFormat="0" applyBorder="0" applyAlignment="0" applyProtection="0"/>
    <xf numFmtId="0" fontId="67" fillId="32" borderId="0" applyNumberFormat="0" applyBorder="0" applyAlignment="0" applyProtection="0"/>
    <xf numFmtId="0" fontId="49" fillId="26" borderId="0" applyNumberFormat="0" applyBorder="0" applyAlignment="0" applyProtection="0"/>
    <xf numFmtId="0" fontId="67" fillId="33" borderId="0" applyNumberFormat="0" applyBorder="0" applyAlignment="0" applyProtection="0"/>
    <xf numFmtId="0" fontId="49" fillId="27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37" borderId="0" applyNumberFormat="0" applyBorder="0" applyAlignment="0" applyProtection="0"/>
    <xf numFmtId="0" fontId="50" fillId="3" borderId="0" applyNumberFormat="0" applyBorder="0" applyAlignment="0" applyProtection="0"/>
    <xf numFmtId="0" fontId="51" fillId="38" borderId="1" applyNumberFormat="0" applyAlignment="0" applyProtection="0"/>
    <xf numFmtId="0" fontId="52" fillId="39" borderId="2" applyNumberFormat="0" applyAlignment="0" applyProtection="0"/>
    <xf numFmtId="0" fontId="53" fillId="4" borderId="0" applyBorder="0" applyProtection="0">
      <alignment/>
    </xf>
    <xf numFmtId="0" fontId="54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7" borderId="1" applyNumberFormat="0" applyAlignment="0" applyProtection="0"/>
    <xf numFmtId="0" fontId="59" fillId="0" borderId="6" applyNumberFormat="0" applyFill="0" applyAlignment="0" applyProtection="0"/>
    <xf numFmtId="0" fontId="60" fillId="40" borderId="0" applyNumberFormat="0" applyBorder="0" applyAlignment="0" applyProtection="0"/>
    <xf numFmtId="0" fontId="8" fillId="0" borderId="0">
      <alignment/>
      <protection/>
    </xf>
    <xf numFmtId="0" fontId="0" fillId="41" borderId="7" applyNumberFormat="0" applyAlignment="0" applyProtection="0"/>
    <xf numFmtId="0" fontId="61" fillId="38" borderId="8" applyNumberFormat="0" applyAlignment="0" applyProtection="0"/>
    <xf numFmtId="0" fontId="8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7" fillId="42" borderId="0" applyNumberFormat="0" applyBorder="0" applyAlignment="0" applyProtection="0"/>
    <xf numFmtId="0" fontId="49" fillId="34" borderId="0" applyNumberFormat="0" applyBorder="0" applyAlignment="0" applyProtection="0"/>
    <xf numFmtId="0" fontId="67" fillId="43" borderId="0" applyNumberFormat="0" applyBorder="0" applyAlignment="0" applyProtection="0"/>
    <xf numFmtId="0" fontId="49" fillId="35" borderId="0" applyNumberFormat="0" applyBorder="0" applyAlignment="0" applyProtection="0"/>
    <xf numFmtId="0" fontId="67" fillId="44" borderId="0" applyNumberFormat="0" applyBorder="0" applyAlignment="0" applyProtection="0"/>
    <xf numFmtId="0" fontId="49" fillId="36" borderId="0" applyNumberFormat="0" applyBorder="0" applyAlignment="0" applyProtection="0"/>
    <xf numFmtId="0" fontId="67" fillId="45" borderId="0" applyNumberFormat="0" applyBorder="0" applyAlignment="0" applyProtection="0"/>
    <xf numFmtId="0" fontId="49" fillId="25" borderId="0" applyNumberFormat="0" applyBorder="0" applyAlignment="0" applyProtection="0"/>
    <xf numFmtId="0" fontId="67" fillId="46" borderId="0" applyNumberFormat="0" applyBorder="0" applyAlignment="0" applyProtection="0"/>
    <xf numFmtId="0" fontId="49" fillId="26" borderId="0" applyNumberFormat="0" applyBorder="0" applyAlignment="0" applyProtection="0"/>
    <xf numFmtId="0" fontId="67" fillId="47" borderId="0" applyNumberFormat="0" applyBorder="0" applyAlignment="0" applyProtection="0"/>
    <xf numFmtId="0" fontId="49" fillId="37" borderId="0" applyNumberFormat="0" applyBorder="0" applyAlignment="0" applyProtection="0"/>
    <xf numFmtId="0" fontId="68" fillId="48" borderId="10" applyNumberFormat="0" applyAlignment="0" applyProtection="0"/>
    <xf numFmtId="0" fontId="58" fillId="7" borderId="1" applyNumberFormat="0" applyAlignment="0" applyProtection="0"/>
    <xf numFmtId="0" fontId="69" fillId="49" borderId="11" applyNumberFormat="0" applyAlignment="0" applyProtection="0"/>
    <xf numFmtId="0" fontId="61" fillId="38" borderId="8" applyNumberFormat="0" applyAlignment="0" applyProtection="0"/>
    <xf numFmtId="0" fontId="70" fillId="49" borderId="10" applyNumberFormat="0" applyAlignment="0" applyProtection="0"/>
    <xf numFmtId="0" fontId="51" fillId="38" borderId="1" applyNumberFormat="0" applyAlignment="0" applyProtection="0"/>
    <xf numFmtId="170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76" fontId="65" fillId="0" borderId="0" applyFill="0" applyBorder="0" applyAlignment="0" applyProtection="0"/>
    <xf numFmtId="0" fontId="71" fillId="0" borderId="12" applyNumberFormat="0" applyFill="0" applyAlignment="0" applyProtection="0"/>
    <xf numFmtId="0" fontId="55" fillId="0" borderId="3" applyNumberFormat="0" applyFill="0" applyAlignment="0" applyProtection="0"/>
    <xf numFmtId="0" fontId="72" fillId="0" borderId="13" applyNumberFormat="0" applyFill="0" applyAlignment="0" applyProtection="0"/>
    <xf numFmtId="0" fontId="56" fillId="0" borderId="4" applyNumberFormat="0" applyFill="0" applyAlignment="0" applyProtection="0"/>
    <xf numFmtId="0" fontId="73" fillId="0" borderId="14" applyNumberFormat="0" applyFill="0" applyAlignment="0" applyProtection="0"/>
    <xf numFmtId="0" fontId="57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4" fillId="0" borderId="15" applyNumberFormat="0" applyFill="0" applyAlignment="0" applyProtection="0"/>
    <xf numFmtId="0" fontId="63" fillId="0" borderId="9" applyNumberFormat="0" applyFill="0" applyAlignment="0" applyProtection="0"/>
    <xf numFmtId="0" fontId="75" fillId="50" borderId="16" applyNumberFormat="0" applyAlignment="0" applyProtection="0"/>
    <xf numFmtId="0" fontId="52" fillId="39" borderId="2" applyNumberFormat="0" applyAlignment="0" applyProtection="0"/>
    <xf numFmtId="0" fontId="7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7" fillId="51" borderId="0" applyNumberFormat="0" applyBorder="0" applyAlignment="0" applyProtection="0"/>
    <xf numFmtId="0" fontId="60" fillId="40" borderId="0" applyNumberFormat="0" applyBorder="0" applyAlignment="0" applyProtection="0"/>
    <xf numFmtId="0" fontId="8" fillId="0" borderId="0">
      <alignment/>
      <protection/>
    </xf>
    <xf numFmtId="0" fontId="66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5" fillId="0" borderId="0">
      <alignment/>
      <protection/>
    </xf>
    <xf numFmtId="0" fontId="8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8" fillId="52" borderId="0" applyNumberFormat="0" applyBorder="0" applyAlignment="0" applyProtection="0"/>
    <xf numFmtId="0" fontId="50" fillId="3" borderId="0" applyNumberFormat="0" applyBorder="0" applyAlignment="0" applyProtection="0"/>
    <xf numFmtId="0" fontId="7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6" fillId="53" borderId="17" applyNumberFormat="0" applyFont="0" applyAlignment="0" applyProtection="0"/>
    <xf numFmtId="0" fontId="65" fillId="41" borderId="7" applyNumberFormat="0" applyAlignment="0" applyProtection="0"/>
    <xf numFmtId="9" fontId="66" fillId="0" borderId="0" applyFont="0" applyFill="0" applyBorder="0" applyAlignment="0" applyProtection="0"/>
    <xf numFmtId="9" fontId="0" fillId="0" borderId="0" applyFill="0" applyBorder="0" applyAlignment="0" applyProtection="0"/>
    <xf numFmtId="0" fontId="80" fillId="0" borderId="18" applyNumberFormat="0" applyFill="0" applyAlignment="0" applyProtection="0"/>
    <xf numFmtId="0" fontId="59" fillId="0" borderId="6" applyNumberFormat="0" applyFill="0" applyAlignment="0" applyProtection="0"/>
    <xf numFmtId="0" fontId="8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66" fillId="0" borderId="0" applyFont="0" applyFill="0" applyBorder="0" applyAlignment="0" applyProtection="0"/>
    <xf numFmtId="169" fontId="66" fillId="0" borderId="0" applyFont="0" applyFill="0" applyBorder="0" applyAlignment="0" applyProtection="0"/>
    <xf numFmtId="0" fontId="82" fillId="54" borderId="0" applyNumberFormat="0" applyBorder="0" applyAlignment="0" applyProtection="0"/>
    <xf numFmtId="0" fontId="53" fillId="4" borderId="0" applyNumberFormat="0" applyBorder="0" applyAlignment="0" applyProtection="0"/>
  </cellStyleXfs>
  <cellXfs count="447">
    <xf numFmtId="0" fontId="0" fillId="0" borderId="0" xfId="0" applyAlignment="1">
      <alignment/>
    </xf>
    <xf numFmtId="0" fontId="3" fillId="4" borderId="0" xfId="172" applyFont="1" applyFill="1" applyBorder="1" applyAlignment="1" applyProtection="1">
      <alignment horizontal="center" vertical="top"/>
      <protection/>
    </xf>
    <xf numFmtId="0" fontId="3" fillId="4" borderId="0" xfId="172" applyFont="1" applyFill="1" applyBorder="1" applyAlignment="1" applyProtection="1">
      <alignment horizontal="center" vertical="top"/>
      <protection locked="0"/>
    </xf>
    <xf numFmtId="0" fontId="4" fillId="4" borderId="0" xfId="172" applyFont="1" applyFill="1" applyBorder="1" applyAlignment="1" applyProtection="1">
      <alignment horizontal="center" vertical="top"/>
      <protection locked="0"/>
    </xf>
    <xf numFmtId="0" fontId="3" fillId="4" borderId="0" xfId="172" applyFont="1" applyFill="1" applyBorder="1" applyAlignment="1" applyProtection="1">
      <alignment vertical="top"/>
      <protection locked="0"/>
    </xf>
    <xf numFmtId="1" fontId="4" fillId="4" borderId="0" xfId="172" applyNumberFormat="1" applyFont="1" applyFill="1" applyBorder="1" applyAlignment="1" applyProtection="1">
      <alignment horizontal="center" vertical="top"/>
      <protection/>
    </xf>
    <xf numFmtId="0" fontId="5" fillId="4" borderId="0" xfId="172" applyFont="1" applyFill="1" applyBorder="1" applyAlignment="1" applyProtection="1">
      <alignment horizontal="center" vertical="top" shrinkToFit="1"/>
      <protection locked="0"/>
    </xf>
    <xf numFmtId="172" fontId="4" fillId="4" borderId="0" xfId="172" applyNumberFormat="1" applyFont="1" applyFill="1" applyBorder="1" applyAlignment="1" applyProtection="1">
      <alignment horizontal="center" vertical="top"/>
      <protection/>
    </xf>
    <xf numFmtId="173" fontId="4" fillId="4" borderId="0" xfId="172" applyNumberFormat="1" applyFont="1" applyFill="1" applyBorder="1" applyAlignment="1" applyProtection="1">
      <alignment horizontal="center" vertical="top"/>
      <protection/>
    </xf>
    <xf numFmtId="0" fontId="7" fillId="0" borderId="0" xfId="0" applyFont="1" applyFill="1" applyAlignment="1">
      <alignment/>
    </xf>
    <xf numFmtId="0" fontId="3" fillId="55" borderId="0" xfId="0" applyFont="1" applyFill="1" applyAlignment="1">
      <alignment/>
    </xf>
    <xf numFmtId="0" fontId="11" fillId="0" borderId="0" xfId="145" applyFont="1" applyFill="1">
      <alignment/>
      <protection/>
    </xf>
    <xf numFmtId="0" fontId="12" fillId="0" borderId="0" xfId="0" applyFont="1" applyFill="1" applyAlignment="1">
      <alignment wrapText="1"/>
    </xf>
    <xf numFmtId="0" fontId="1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/>
    </xf>
    <xf numFmtId="0" fontId="16" fillId="0" borderId="19" xfId="180" applyFont="1" applyFill="1" applyBorder="1" applyAlignment="1">
      <alignment horizontal="center" vertical="center" wrapText="1"/>
      <protection/>
    </xf>
    <xf numFmtId="0" fontId="16" fillId="0" borderId="20" xfId="180" applyFont="1" applyFill="1" applyBorder="1" applyAlignment="1">
      <alignment horizontal="center" vertical="center" wrapText="1"/>
      <protection/>
    </xf>
    <xf numFmtId="0" fontId="17" fillId="0" borderId="19" xfId="182" applyFont="1" applyFill="1" applyBorder="1" applyAlignment="1">
      <alignment horizontal="center" vertical="center" wrapText="1"/>
      <protection/>
    </xf>
    <xf numFmtId="0" fontId="17" fillId="0" borderId="20" xfId="182" applyFont="1" applyFill="1" applyBorder="1" applyAlignment="1">
      <alignment horizontal="center" vertical="center" wrapText="1"/>
      <protection/>
    </xf>
    <xf numFmtId="0" fontId="19" fillId="0" borderId="0" xfId="180" applyFont="1" applyFill="1">
      <alignment/>
      <protection/>
    </xf>
    <xf numFmtId="0" fontId="4" fillId="0" borderId="19" xfId="180" applyFont="1" applyFill="1" applyBorder="1" applyAlignment="1">
      <alignment horizontal="center" vertical="center" textRotation="90" wrapText="1"/>
      <protection/>
    </xf>
    <xf numFmtId="0" fontId="3" fillId="0" borderId="19" xfId="180" applyFont="1" applyFill="1" applyBorder="1" applyAlignment="1">
      <alignment horizontal="center" vertical="center" textRotation="90" wrapText="1"/>
      <protection/>
    </xf>
    <xf numFmtId="0" fontId="20" fillId="0" borderId="20" xfId="174" applyFont="1" applyFill="1" applyBorder="1" applyAlignment="1" applyProtection="1">
      <alignment horizontal="center" vertical="center" wrapText="1"/>
      <protection locked="0"/>
    </xf>
    <xf numFmtId="0" fontId="20" fillId="0" borderId="0" xfId="174" applyFont="1" applyFill="1" applyBorder="1" applyAlignment="1" applyProtection="1">
      <alignment vertical="center" wrapText="1"/>
      <protection locked="0"/>
    </xf>
    <xf numFmtId="0" fontId="21" fillId="0" borderId="0" xfId="0" applyFont="1" applyFill="1" applyAlignment="1">
      <alignment/>
    </xf>
    <xf numFmtId="0" fontId="22" fillId="0" borderId="21" xfId="180" applyFont="1" applyFill="1" applyBorder="1" applyAlignment="1">
      <alignment horizontal="center" vertical="center"/>
      <protection/>
    </xf>
    <xf numFmtId="0" fontId="20" fillId="56" borderId="22" xfId="185" applyFont="1" applyFill="1" applyBorder="1" applyAlignment="1">
      <alignment horizontal="left" vertical="center" wrapText="1"/>
      <protection/>
    </xf>
    <xf numFmtId="49" fontId="19" fillId="56" borderId="22" xfId="183" applyNumberFormat="1" applyFont="1" applyFill="1" applyBorder="1" applyAlignment="1">
      <alignment horizontal="center" vertical="center" wrapText="1"/>
      <protection/>
    </xf>
    <xf numFmtId="0" fontId="19" fillId="56" borderId="22" xfId="185" applyFont="1" applyFill="1" applyBorder="1" applyAlignment="1">
      <alignment horizontal="center" vertical="center"/>
      <protection/>
    </xf>
    <xf numFmtId="0" fontId="83" fillId="56" borderId="22" xfId="145" applyFont="1" applyFill="1" applyBorder="1" applyAlignment="1">
      <alignment vertical="center" wrapText="1"/>
      <protection/>
    </xf>
    <xf numFmtId="49" fontId="19" fillId="56" borderId="22" xfId="145" applyNumberFormat="1" applyFont="1" applyFill="1" applyBorder="1" applyAlignment="1">
      <alignment horizontal="center" vertical="center" wrapText="1"/>
      <protection/>
    </xf>
    <xf numFmtId="0" fontId="19" fillId="56" borderId="22" xfId="185" applyFont="1" applyFill="1" applyBorder="1" applyAlignment="1">
      <alignment horizontal="center" vertical="center" wrapText="1"/>
      <protection/>
    </xf>
    <xf numFmtId="0" fontId="23" fillId="56" borderId="22" xfId="173" applyFont="1" applyFill="1" applyBorder="1" applyAlignment="1">
      <alignment horizontal="center" vertical="center" wrapText="1"/>
      <protection/>
    </xf>
    <xf numFmtId="174" fontId="11" fillId="0" borderId="21" xfId="180" applyNumberFormat="1" applyFont="1" applyFill="1" applyBorder="1" applyAlignment="1">
      <alignment horizontal="center" vertical="center"/>
      <protection/>
    </xf>
    <xf numFmtId="174" fontId="11" fillId="56" borderId="21" xfId="175" applyNumberFormat="1" applyFont="1" applyFill="1" applyBorder="1" applyAlignment="1">
      <alignment horizontal="center" vertical="center"/>
      <protection/>
    </xf>
    <xf numFmtId="174" fontId="11" fillId="0" borderId="21" xfId="175" applyNumberFormat="1" applyFont="1" applyFill="1" applyBorder="1" applyAlignment="1">
      <alignment horizontal="center" vertical="center"/>
      <protection/>
    </xf>
    <xf numFmtId="2" fontId="9" fillId="0" borderId="21" xfId="175" applyNumberFormat="1" applyFont="1" applyFill="1" applyBorder="1" applyAlignment="1">
      <alignment horizontal="center" vertical="center"/>
      <protection/>
    </xf>
    <xf numFmtId="0" fontId="11" fillId="0" borderId="0" xfId="145" applyFont="1" applyFill="1" applyBorder="1">
      <alignment/>
      <protection/>
    </xf>
    <xf numFmtId="0" fontId="20" fillId="56" borderId="22" xfId="173" applyFont="1" applyFill="1" applyBorder="1" applyAlignment="1">
      <alignment horizontal="left" vertical="center" wrapText="1"/>
      <protection/>
    </xf>
    <xf numFmtId="0" fontId="83" fillId="0" borderId="22" xfId="0" applyFont="1" applyBorder="1" applyAlignment="1">
      <alignment vertical="center"/>
    </xf>
    <xf numFmtId="0" fontId="20" fillId="56" borderId="22" xfId="186" applyFont="1" applyFill="1" applyBorder="1" applyAlignment="1">
      <alignment horizontal="left" vertical="center" wrapText="1"/>
      <protection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56" borderId="0" xfId="0" applyFont="1" applyFill="1" applyAlignment="1">
      <alignment horizontal="left"/>
    </xf>
    <xf numFmtId="0" fontId="11" fillId="56" borderId="0" xfId="0" applyFont="1" applyFill="1" applyAlignment="1">
      <alignment/>
    </xf>
    <xf numFmtId="0" fontId="8" fillId="0" borderId="0" xfId="177" applyFont="1" applyAlignment="1" applyProtection="1">
      <alignment vertical="center"/>
      <protection locked="0"/>
    </xf>
    <xf numFmtId="0" fontId="19" fillId="0" borderId="0" xfId="176" applyFont="1" applyFill="1" applyAlignment="1" applyProtection="1">
      <alignment vertical="center"/>
      <protection locked="0"/>
    </xf>
    <xf numFmtId="1" fontId="8" fillId="0" borderId="0" xfId="177" applyNumberFormat="1" applyFont="1" applyAlignment="1" applyProtection="1">
      <alignment vertical="center"/>
      <protection locked="0"/>
    </xf>
    <xf numFmtId="172" fontId="8" fillId="0" borderId="0" xfId="177" applyNumberFormat="1" applyFont="1" applyAlignment="1" applyProtection="1">
      <alignment vertical="center"/>
      <protection locked="0"/>
    </xf>
    <xf numFmtId="0" fontId="25" fillId="0" borderId="0" xfId="177" applyFont="1" applyAlignment="1" applyProtection="1">
      <alignment vertical="center"/>
      <protection locked="0"/>
    </xf>
    <xf numFmtId="0" fontId="3" fillId="0" borderId="0" xfId="172" applyFont="1" applyFill="1" applyBorder="1" applyAlignment="1" applyProtection="1">
      <alignment horizontal="center" vertical="top"/>
      <protection/>
    </xf>
    <xf numFmtId="0" fontId="4" fillId="0" borderId="0" xfId="172" applyFont="1" applyFill="1" applyBorder="1" applyAlignment="1" applyProtection="1">
      <alignment horizontal="center" vertical="top"/>
      <protection locked="0"/>
    </xf>
    <xf numFmtId="0" fontId="26" fillId="0" borderId="0" xfId="172" applyFont="1" applyFill="1" applyBorder="1" applyAlignment="1" applyProtection="1">
      <alignment horizontal="center" vertical="top"/>
      <protection locked="0"/>
    </xf>
    <xf numFmtId="0" fontId="21" fillId="0" borderId="0" xfId="172" applyFont="1" applyFill="1" applyBorder="1" applyAlignment="1" applyProtection="1">
      <alignment horizontal="center" vertical="top"/>
      <protection locked="0"/>
    </xf>
    <xf numFmtId="0" fontId="26" fillId="0" borderId="0" xfId="172" applyFont="1" applyFill="1" applyBorder="1" applyAlignment="1" applyProtection="1">
      <alignment vertical="top"/>
      <protection locked="0"/>
    </xf>
    <xf numFmtId="1" fontId="3" fillId="0" borderId="0" xfId="172" applyNumberFormat="1" applyFont="1" applyFill="1" applyBorder="1" applyAlignment="1" applyProtection="1">
      <alignment horizontal="center" vertical="top"/>
      <protection/>
    </xf>
    <xf numFmtId="172" fontId="3" fillId="0" borderId="0" xfId="172" applyNumberFormat="1" applyFont="1" applyFill="1" applyBorder="1" applyAlignment="1" applyProtection="1">
      <alignment horizontal="center" vertical="top"/>
      <protection/>
    </xf>
    <xf numFmtId="0" fontId="27" fillId="0" borderId="0" xfId="172" applyFont="1" applyFill="1" applyBorder="1" applyAlignment="1" applyProtection="1">
      <alignment horizontal="center" vertical="top" shrinkToFit="1"/>
      <protection locked="0"/>
    </xf>
    <xf numFmtId="173" fontId="3" fillId="0" borderId="0" xfId="172" applyNumberFormat="1" applyFont="1" applyFill="1" applyBorder="1" applyAlignment="1" applyProtection="1">
      <alignment horizontal="center" vertical="top"/>
      <protection/>
    </xf>
    <xf numFmtId="0" fontId="3" fillId="0" borderId="0" xfId="172" applyFont="1" applyFill="1" applyBorder="1" applyAlignment="1" applyProtection="1">
      <alignment vertical="top"/>
      <protection locked="0"/>
    </xf>
    <xf numFmtId="0" fontId="3" fillId="0" borderId="0" xfId="172" applyFont="1" applyFill="1" applyProtection="1">
      <alignment/>
      <protection locked="0"/>
    </xf>
    <xf numFmtId="0" fontId="28" fillId="0" borderId="0" xfId="0" applyFont="1" applyFill="1" applyBorder="1" applyAlignment="1">
      <alignment horizontal="center" vertical="center" wrapText="1"/>
    </xf>
    <xf numFmtId="0" fontId="4" fillId="0" borderId="23" xfId="17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right"/>
    </xf>
    <xf numFmtId="0" fontId="16" fillId="0" borderId="24" xfId="182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/>
    </xf>
    <xf numFmtId="0" fontId="16" fillId="0" borderId="0" xfId="182" applyFont="1" applyFill="1" applyBorder="1" applyAlignment="1">
      <alignment horizontal="center" vertical="center" wrapText="1"/>
      <protection/>
    </xf>
    <xf numFmtId="0" fontId="21" fillId="0" borderId="2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textRotation="90"/>
    </xf>
    <xf numFmtId="0" fontId="17" fillId="0" borderId="19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textRotation="90" wrapText="1"/>
    </xf>
    <xf numFmtId="0" fontId="21" fillId="0" borderId="0" xfId="0" applyFont="1" applyFill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56" borderId="22" xfId="178" applyFont="1" applyFill="1" applyBorder="1" applyAlignment="1">
      <alignment horizontal="left" vertical="center" wrapText="1"/>
      <protection/>
    </xf>
    <xf numFmtId="49" fontId="3" fillId="56" borderId="22" xfId="183" applyNumberFormat="1" applyFont="1" applyFill="1" applyBorder="1" applyAlignment="1">
      <alignment horizontal="center" vertical="center" wrapText="1"/>
      <protection/>
    </xf>
    <xf numFmtId="0" fontId="3" fillId="56" borderId="22" xfId="179" applyFont="1" applyFill="1" applyBorder="1" applyAlignment="1">
      <alignment horizontal="center" vertical="center" wrapText="1"/>
      <protection/>
    </xf>
    <xf numFmtId="49" fontId="3" fillId="56" borderId="22" xfId="178" applyNumberFormat="1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vertical="top" wrapText="1"/>
    </xf>
    <xf numFmtId="0" fontId="3" fillId="56" borderId="22" xfId="185" applyFont="1" applyFill="1" applyBorder="1" applyAlignment="1">
      <alignment horizontal="center" vertical="center" wrapText="1"/>
      <protection/>
    </xf>
    <xf numFmtId="0" fontId="3" fillId="0" borderId="20" xfId="173" applyFont="1" applyFill="1" applyBorder="1" applyAlignment="1">
      <alignment horizontal="center" vertical="center" wrapText="1"/>
      <protection/>
    </xf>
    <xf numFmtId="174" fontId="3" fillId="0" borderId="8" xfId="174" applyNumberFormat="1" applyFont="1" applyFill="1" applyBorder="1" applyAlignment="1" applyProtection="1">
      <alignment horizontal="center" vertical="center"/>
      <protection locked="0"/>
    </xf>
    <xf numFmtId="172" fontId="14" fillId="0" borderId="20" xfId="0" applyNumberFormat="1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174" fontId="3" fillId="0" borderId="20" xfId="174" applyNumberFormat="1" applyFont="1" applyFill="1" applyBorder="1" applyAlignment="1" applyProtection="1">
      <alignment horizontal="center" vertical="center"/>
      <protection/>
    </xf>
    <xf numFmtId="174" fontId="3" fillId="0" borderId="20" xfId="0" applyNumberFormat="1" applyFont="1" applyFill="1" applyBorder="1" applyAlignment="1">
      <alignment horizontal="center" vertical="center"/>
    </xf>
    <xf numFmtId="0" fontId="4" fillId="0" borderId="20" xfId="173" applyFont="1" applyFill="1" applyBorder="1" applyAlignment="1">
      <alignment horizontal="center" vertical="center" wrapText="1"/>
      <protection/>
    </xf>
    <xf numFmtId="0" fontId="3" fillId="56" borderId="22" xfId="184" applyFont="1" applyFill="1" applyBorder="1" applyAlignment="1">
      <alignment horizontal="center" vertical="center"/>
      <protection/>
    </xf>
    <xf numFmtId="0" fontId="19" fillId="0" borderId="20" xfId="174" applyFont="1" applyFill="1" applyBorder="1" applyAlignment="1" applyProtection="1">
      <alignment horizontal="center" vertical="center" wrapText="1"/>
      <protection locked="0"/>
    </xf>
    <xf numFmtId="0" fontId="23" fillId="56" borderId="22" xfId="145" applyFont="1" applyFill="1" applyBorder="1" applyAlignment="1">
      <alignment vertical="center" wrapText="1"/>
      <protection/>
    </xf>
    <xf numFmtId="174" fontId="19" fillId="0" borderId="8" xfId="174" applyNumberFormat="1" applyFont="1" applyFill="1" applyBorder="1" applyAlignment="1" applyProtection="1">
      <alignment horizontal="center" vertical="center"/>
      <protection locked="0"/>
    </xf>
    <xf numFmtId="172" fontId="20" fillId="0" borderId="20" xfId="0" applyNumberFormat="1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74" fontId="19" fillId="0" borderId="20" xfId="174" applyNumberFormat="1" applyFont="1" applyFill="1" applyBorder="1" applyAlignment="1" applyProtection="1">
      <alignment horizontal="center" vertical="center"/>
      <protection/>
    </xf>
    <xf numFmtId="0" fontId="4" fillId="0" borderId="20" xfId="146" applyFont="1" applyFill="1" applyBorder="1" applyAlignment="1">
      <alignment horizontal="center" vertical="center"/>
      <protection/>
    </xf>
    <xf numFmtId="1" fontId="3" fillId="0" borderId="20" xfId="0" applyNumberFormat="1" applyFont="1" applyFill="1" applyBorder="1" applyAlignment="1">
      <alignment horizontal="center" vertical="center"/>
    </xf>
    <xf numFmtId="0" fontId="4" fillId="0" borderId="0" xfId="173" applyFont="1" applyFill="1" applyBorder="1" applyAlignment="1">
      <alignment horizontal="center" vertical="center" wrapText="1"/>
      <protection/>
    </xf>
    <xf numFmtId="0" fontId="19" fillId="56" borderId="22" xfId="173" applyFont="1" applyFill="1" applyBorder="1" applyAlignment="1">
      <alignment horizontal="left" vertical="center" wrapText="1"/>
      <protection/>
    </xf>
    <xf numFmtId="49" fontId="84" fillId="0" borderId="22" xfId="0" applyNumberFormat="1" applyFont="1" applyBorder="1" applyAlignment="1">
      <alignment vertical="center" wrapText="1"/>
    </xf>
    <xf numFmtId="0" fontId="34" fillId="0" borderId="0" xfId="176" applyFont="1" applyAlignment="1" applyProtection="1">
      <alignment/>
      <protection locked="0"/>
    </xf>
    <xf numFmtId="0" fontId="8" fillId="0" borderId="0" xfId="176" applyFont="1" applyFill="1" applyAlignment="1" applyProtection="1">
      <alignment vertical="center"/>
      <protection locked="0"/>
    </xf>
    <xf numFmtId="0" fontId="35" fillId="0" borderId="0" xfId="176" applyFont="1" applyFill="1" applyAlignment="1" applyProtection="1">
      <alignment vertical="center"/>
      <protection locked="0"/>
    </xf>
    <xf numFmtId="0" fontId="36" fillId="0" borderId="0" xfId="176" applyFont="1" applyFill="1" applyAlignment="1" applyProtection="1">
      <alignment vertical="center"/>
      <protection locked="0"/>
    </xf>
    <xf numFmtId="1" fontId="8" fillId="0" borderId="0" xfId="176" applyNumberFormat="1" applyFont="1" applyFill="1" applyAlignment="1" applyProtection="1">
      <alignment vertical="center"/>
      <protection locked="0"/>
    </xf>
    <xf numFmtId="172" fontId="8" fillId="0" borderId="0" xfId="176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9" fontId="3" fillId="0" borderId="0" xfId="194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wrapText="1"/>
    </xf>
    <xf numFmtId="175" fontId="13" fillId="0" borderId="0" xfId="0" applyNumberFormat="1" applyFont="1" applyFill="1" applyBorder="1" applyAlignment="1">
      <alignment/>
    </xf>
    <xf numFmtId="0" fontId="16" fillId="0" borderId="22" xfId="182" applyFont="1" applyFill="1" applyBorder="1" applyAlignment="1">
      <alignment horizontal="center" vertical="center" wrapText="1"/>
      <protection/>
    </xf>
    <xf numFmtId="0" fontId="17" fillId="0" borderId="22" xfId="0" applyFont="1" applyFill="1" applyBorder="1" applyAlignment="1">
      <alignment horizontal="center" textRotation="90"/>
    </xf>
    <xf numFmtId="0" fontId="17" fillId="0" borderId="2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textRotation="90" wrapText="1"/>
    </xf>
    <xf numFmtId="0" fontId="14" fillId="0" borderId="29" xfId="0" applyFont="1" applyFill="1" applyBorder="1" applyAlignment="1">
      <alignment horizontal="center" vertical="center"/>
    </xf>
    <xf numFmtId="0" fontId="19" fillId="0" borderId="22" xfId="173" applyFont="1" applyFill="1" applyBorder="1" applyAlignment="1">
      <alignment horizontal="left" vertical="center" wrapText="1"/>
      <protection/>
    </xf>
    <xf numFmtId="49" fontId="19" fillId="0" borderId="22" xfId="183" applyNumberFormat="1" applyFont="1" applyFill="1" applyBorder="1" applyAlignment="1">
      <alignment horizontal="center" vertical="center" wrapText="1"/>
      <protection/>
    </xf>
    <xf numFmtId="49" fontId="3" fillId="0" borderId="22" xfId="0" applyNumberFormat="1" applyFont="1" applyFill="1" applyBorder="1" applyAlignment="1">
      <alignment horizontal="center" vertical="center" wrapText="1"/>
    </xf>
    <xf numFmtId="0" fontId="19" fillId="0" borderId="22" xfId="186" applyFont="1" applyFill="1" applyBorder="1" applyAlignment="1">
      <alignment horizontal="left" vertical="center" wrapText="1"/>
      <protection/>
    </xf>
    <xf numFmtId="49" fontId="23" fillId="0" borderId="22" xfId="0" applyNumberFormat="1" applyFont="1" applyFill="1" applyBorder="1" applyAlignment="1">
      <alignment horizontal="center" vertical="center"/>
    </xf>
    <xf numFmtId="0" fontId="83" fillId="0" borderId="22" xfId="0" applyFont="1" applyFill="1" applyBorder="1" applyAlignment="1">
      <alignment vertical="center"/>
    </xf>
    <xf numFmtId="0" fontId="23" fillId="0" borderId="22" xfId="173" applyFont="1" applyFill="1" applyBorder="1" applyAlignment="1">
      <alignment horizontal="center" vertical="center" wrapText="1"/>
      <protection/>
    </xf>
    <xf numFmtId="0" fontId="3" fillId="0" borderId="29" xfId="173" applyFont="1" applyFill="1" applyBorder="1" applyAlignment="1">
      <alignment horizontal="center" vertical="center" wrapText="1"/>
      <protection/>
    </xf>
    <xf numFmtId="174" fontId="19" fillId="0" borderId="29" xfId="174" applyNumberFormat="1" applyFont="1" applyFill="1" applyBorder="1" applyAlignment="1" applyProtection="1">
      <alignment horizontal="center" vertical="center"/>
      <protection locked="0"/>
    </xf>
    <xf numFmtId="172" fontId="20" fillId="0" borderId="29" xfId="0" applyNumberFormat="1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174" fontId="19" fillId="0" borderId="29" xfId="174" applyNumberFormat="1" applyFont="1" applyFill="1" applyBorder="1" applyAlignment="1" applyProtection="1">
      <alignment horizontal="center" vertical="center"/>
      <protection/>
    </xf>
    <xf numFmtId="1" fontId="19" fillId="0" borderId="29" xfId="0" applyNumberFormat="1" applyFont="1" applyFill="1" applyBorder="1" applyAlignment="1">
      <alignment horizontal="center" vertical="center"/>
    </xf>
    <xf numFmtId="0" fontId="14" fillId="0" borderId="29" xfId="174" applyFont="1" applyFill="1" applyBorder="1" applyAlignment="1" applyProtection="1">
      <alignment horizontal="center" vertical="center" wrapText="1"/>
      <protection locked="0"/>
    </xf>
    <xf numFmtId="0" fontId="20" fillId="0" borderId="22" xfId="173" applyFont="1" applyFill="1" applyBorder="1" applyAlignment="1">
      <alignment horizontal="left" vertical="center" wrapText="1"/>
      <protection/>
    </xf>
    <xf numFmtId="0" fontId="20" fillId="0" borderId="22" xfId="186" applyFont="1" applyFill="1" applyBorder="1" applyAlignment="1">
      <alignment horizontal="left" vertical="center" wrapText="1"/>
      <protection/>
    </xf>
    <xf numFmtId="49" fontId="19" fillId="0" borderId="22" xfId="146" applyNumberFormat="1" applyFont="1" applyFill="1" applyBorder="1" applyAlignment="1">
      <alignment horizontal="center" vertical="center" wrapText="1"/>
      <protection/>
    </xf>
    <xf numFmtId="0" fontId="19" fillId="0" borderId="22" xfId="173" applyFont="1" applyFill="1" applyBorder="1" applyAlignment="1">
      <alignment horizontal="center" vertical="center" wrapText="1"/>
      <protection/>
    </xf>
    <xf numFmtId="0" fontId="3" fillId="0" borderId="22" xfId="173" applyFont="1" applyFill="1" applyBorder="1" applyAlignment="1">
      <alignment horizontal="center" vertical="center" wrapText="1"/>
      <protection/>
    </xf>
    <xf numFmtId="174" fontId="19" fillId="0" borderId="22" xfId="174" applyNumberFormat="1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>
      <alignment horizontal="center" vertical="center"/>
    </xf>
    <xf numFmtId="174" fontId="19" fillId="0" borderId="22" xfId="174" applyNumberFormat="1" applyFont="1" applyFill="1" applyBorder="1" applyAlignment="1" applyProtection="1">
      <alignment horizontal="center" vertical="center"/>
      <protection/>
    </xf>
    <xf numFmtId="1" fontId="19" fillId="0" borderId="22" xfId="0" applyNumberFormat="1" applyFont="1" applyFill="1" applyBorder="1" applyAlignment="1">
      <alignment horizontal="center" vertical="center"/>
    </xf>
    <xf numFmtId="172" fontId="20" fillId="0" borderId="22" xfId="0" applyNumberFormat="1" applyFont="1" applyFill="1" applyBorder="1" applyAlignment="1">
      <alignment horizontal="center" vertical="center"/>
    </xf>
    <xf numFmtId="0" fontId="20" fillId="0" borderId="22" xfId="174" applyFont="1" applyFill="1" applyBorder="1" applyAlignment="1" applyProtection="1">
      <alignment horizontal="center" vertical="center" wrapText="1"/>
      <protection locked="0"/>
    </xf>
    <xf numFmtId="0" fontId="20" fillId="0" borderId="22" xfId="185" applyFont="1" applyFill="1" applyBorder="1" applyAlignment="1">
      <alignment horizontal="left" vertical="center" wrapText="1"/>
      <protection/>
    </xf>
    <xf numFmtId="0" fontId="84" fillId="0" borderId="22" xfId="0" applyFont="1" applyFill="1" applyBorder="1" applyAlignment="1">
      <alignment vertical="center" wrapText="1"/>
    </xf>
    <xf numFmtId="49" fontId="83" fillId="0" borderId="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37" fillId="0" borderId="0" xfId="176" applyFont="1" applyFill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25" fillId="0" borderId="0" xfId="176" applyFont="1" applyFill="1" applyAlignment="1" applyProtection="1">
      <alignment vertical="center"/>
      <protection locked="0"/>
    </xf>
    <xf numFmtId="1" fontId="25" fillId="0" borderId="0" xfId="176" applyNumberFormat="1" applyFont="1" applyFill="1" applyAlignment="1" applyProtection="1">
      <alignment vertical="center"/>
      <protection locked="0"/>
    </xf>
    <xf numFmtId="172" fontId="25" fillId="0" borderId="0" xfId="176" applyNumberFormat="1" applyFont="1" applyFill="1" applyAlignment="1" applyProtection="1">
      <alignment vertical="center"/>
      <protection locked="0"/>
    </xf>
    <xf numFmtId="0" fontId="3" fillId="56" borderId="0" xfId="172" applyFont="1" applyFill="1" applyBorder="1" applyAlignment="1" applyProtection="1">
      <alignment horizontal="center" vertical="top"/>
      <protection/>
    </xf>
    <xf numFmtId="0" fontId="3" fillId="56" borderId="0" xfId="172" applyFont="1" applyFill="1" applyBorder="1" applyAlignment="1" applyProtection="1">
      <alignment horizontal="center" vertical="top"/>
      <protection locked="0"/>
    </xf>
    <xf numFmtId="0" fontId="26" fillId="56" borderId="0" xfId="172" applyFont="1" applyFill="1" applyBorder="1" applyAlignment="1" applyProtection="1">
      <alignment horizontal="center" vertical="top"/>
      <protection locked="0"/>
    </xf>
    <xf numFmtId="0" fontId="21" fillId="56" borderId="0" xfId="172" applyFont="1" applyFill="1" applyBorder="1" applyAlignment="1" applyProtection="1">
      <alignment horizontal="center" vertical="top"/>
      <protection locked="0"/>
    </xf>
    <xf numFmtId="0" fontId="26" fillId="56" borderId="0" xfId="172" applyFont="1" applyFill="1" applyBorder="1" applyAlignment="1" applyProtection="1">
      <alignment vertical="top"/>
      <protection locked="0"/>
    </xf>
    <xf numFmtId="0" fontId="4" fillId="56" borderId="0" xfId="172" applyFont="1" applyFill="1" applyBorder="1" applyAlignment="1" applyProtection="1">
      <alignment horizontal="center" vertical="top"/>
      <protection locked="0"/>
    </xf>
    <xf numFmtId="1" fontId="3" fillId="56" borderId="0" xfId="172" applyNumberFormat="1" applyFont="1" applyFill="1" applyBorder="1" applyAlignment="1" applyProtection="1">
      <alignment horizontal="center" vertical="top"/>
      <protection/>
    </xf>
    <xf numFmtId="172" fontId="3" fillId="56" borderId="0" xfId="172" applyNumberFormat="1" applyFont="1" applyFill="1" applyBorder="1" applyAlignment="1" applyProtection="1">
      <alignment horizontal="center" vertical="top"/>
      <protection/>
    </xf>
    <xf numFmtId="0" fontId="27" fillId="56" borderId="0" xfId="172" applyFont="1" applyFill="1" applyBorder="1" applyAlignment="1" applyProtection="1">
      <alignment horizontal="center" vertical="top" shrinkToFit="1"/>
      <protection locked="0"/>
    </xf>
    <xf numFmtId="173" fontId="3" fillId="56" borderId="0" xfId="172" applyNumberFormat="1" applyFont="1" applyFill="1" applyBorder="1" applyAlignment="1" applyProtection="1">
      <alignment horizontal="center" vertical="top"/>
      <protection/>
    </xf>
    <xf numFmtId="0" fontId="3" fillId="56" borderId="0" xfId="172" applyFont="1" applyFill="1" applyBorder="1" applyAlignment="1" applyProtection="1">
      <alignment vertical="top"/>
      <protection locked="0"/>
    </xf>
    <xf numFmtId="0" fontId="3" fillId="56" borderId="0" xfId="172" applyFont="1" applyFill="1" applyProtection="1">
      <alignment/>
      <protection locked="0"/>
    </xf>
    <xf numFmtId="0" fontId="7" fillId="56" borderId="0" xfId="0" applyFont="1" applyFill="1" applyAlignment="1">
      <alignment vertical="center"/>
    </xf>
    <xf numFmtId="0" fontId="3" fillId="57" borderId="0" xfId="0" applyFont="1" applyFill="1" applyAlignment="1">
      <alignment vertical="center"/>
    </xf>
    <xf numFmtId="0" fontId="10" fillId="56" borderId="0" xfId="0" applyFont="1" applyFill="1" applyBorder="1" applyAlignment="1">
      <alignment vertical="center" wrapText="1"/>
    </xf>
    <xf numFmtId="0" fontId="3" fillId="56" borderId="0" xfId="0" applyFont="1" applyFill="1" applyAlignment="1">
      <alignment horizontal="center" vertical="center"/>
    </xf>
    <xf numFmtId="0" fontId="12" fillId="56" borderId="0" xfId="0" applyFont="1" applyFill="1" applyAlignment="1">
      <alignment wrapText="1"/>
    </xf>
    <xf numFmtId="0" fontId="14" fillId="56" borderId="0" xfId="0" applyFont="1" applyFill="1" applyBorder="1" applyAlignment="1">
      <alignment horizontal="left" wrapText="1"/>
    </xf>
    <xf numFmtId="0" fontId="15" fillId="56" borderId="0" xfId="0" applyFont="1" applyFill="1" applyBorder="1" applyAlignment="1">
      <alignment horizontal="left" wrapText="1"/>
    </xf>
    <xf numFmtId="0" fontId="14" fillId="56" borderId="0" xfId="0" applyFont="1" applyFill="1" applyBorder="1" applyAlignment="1">
      <alignment horizontal="center" wrapText="1"/>
    </xf>
    <xf numFmtId="0" fontId="14" fillId="56" borderId="0" xfId="0" applyFont="1" applyFill="1" applyAlignment="1">
      <alignment/>
    </xf>
    <xf numFmtId="0" fontId="13" fillId="56" borderId="0" xfId="0" applyFont="1" applyFill="1" applyBorder="1" applyAlignment="1">
      <alignment wrapText="1"/>
    </xf>
    <xf numFmtId="0" fontId="16" fillId="56" borderId="22" xfId="182" applyFont="1" applyFill="1" applyBorder="1" applyAlignment="1">
      <alignment horizontal="center" vertical="center" wrapText="1"/>
      <protection/>
    </xf>
    <xf numFmtId="0" fontId="26" fillId="56" borderId="0" xfId="0" applyFont="1" applyFill="1" applyAlignment="1">
      <alignment/>
    </xf>
    <xf numFmtId="0" fontId="17" fillId="56" borderId="22" xfId="0" applyFont="1" applyFill="1" applyBorder="1" applyAlignment="1">
      <alignment horizontal="center" textRotation="90"/>
    </xf>
    <xf numFmtId="0" fontId="17" fillId="56" borderId="22" xfId="0" applyFont="1" applyFill="1" applyBorder="1" applyAlignment="1">
      <alignment horizontal="center" vertical="center"/>
    </xf>
    <xf numFmtId="0" fontId="17" fillId="56" borderId="22" xfId="0" applyFont="1" applyFill="1" applyBorder="1" applyAlignment="1">
      <alignment horizontal="center" textRotation="90" wrapText="1"/>
    </xf>
    <xf numFmtId="9" fontId="3" fillId="56" borderId="0" xfId="194" applyFont="1" applyFill="1" applyBorder="1" applyAlignment="1" applyProtection="1">
      <alignment horizontal="center" vertical="center"/>
      <protection/>
    </xf>
    <xf numFmtId="0" fontId="20" fillId="56" borderId="23" xfId="174" applyFont="1" applyFill="1" applyBorder="1" applyAlignment="1" applyProtection="1">
      <alignment horizontal="center" vertical="center" wrapText="1"/>
      <protection locked="0"/>
    </xf>
    <xf numFmtId="0" fontId="21" fillId="56" borderId="0" xfId="0" applyFont="1" applyFill="1" applyAlignment="1">
      <alignment/>
    </xf>
    <xf numFmtId="0" fontId="13" fillId="0" borderId="20" xfId="0" applyFont="1" applyFill="1" applyBorder="1" applyAlignment="1">
      <alignment horizontal="center" vertical="center"/>
    </xf>
    <xf numFmtId="0" fontId="20" fillId="56" borderId="22" xfId="178" applyFont="1" applyFill="1" applyBorder="1" applyAlignment="1">
      <alignment horizontal="left" vertical="center" wrapText="1"/>
      <protection/>
    </xf>
    <xf numFmtId="0" fontId="19" fillId="56" borderId="22" xfId="184" applyFont="1" applyFill="1" applyBorder="1" applyAlignment="1">
      <alignment horizontal="center" vertical="center" wrapText="1"/>
      <protection/>
    </xf>
    <xf numFmtId="174" fontId="19" fillId="0" borderId="20" xfId="174" applyNumberFormat="1" applyFont="1" applyFill="1" applyBorder="1" applyAlignment="1" applyProtection="1">
      <alignment horizontal="center" vertical="center"/>
      <protection locked="0"/>
    </xf>
    <xf numFmtId="1" fontId="19" fillId="0" borderId="20" xfId="0" applyNumberFormat="1" applyFont="1" applyFill="1" applyBorder="1" applyAlignment="1">
      <alignment horizontal="center" vertical="center"/>
    </xf>
    <xf numFmtId="0" fontId="19" fillId="56" borderId="22" xfId="173" applyFont="1" applyFill="1" applyBorder="1" applyAlignment="1">
      <alignment horizontal="center" vertical="center" wrapText="1"/>
      <protection/>
    </xf>
    <xf numFmtId="49" fontId="19" fillId="56" borderId="22" xfId="146" applyNumberFormat="1" applyFont="1" applyFill="1" applyBorder="1" applyAlignment="1">
      <alignment horizontal="center" vertical="center" wrapText="1"/>
      <protection/>
    </xf>
    <xf numFmtId="0" fontId="13" fillId="56" borderId="22" xfId="0" applyFont="1" applyFill="1" applyBorder="1" applyAlignment="1">
      <alignment horizontal="center" vertical="center"/>
    </xf>
    <xf numFmtId="0" fontId="84" fillId="56" borderId="22" xfId="0" applyFont="1" applyFill="1" applyBorder="1" applyAlignment="1">
      <alignment vertical="center" wrapText="1"/>
    </xf>
    <xf numFmtId="49" fontId="83" fillId="0" borderId="22" xfId="0" applyNumberFormat="1" applyFont="1" applyBorder="1" applyAlignment="1">
      <alignment vertical="center"/>
    </xf>
    <xf numFmtId="0" fontId="3" fillId="56" borderId="22" xfId="173" applyFont="1" applyFill="1" applyBorder="1" applyAlignment="1">
      <alignment horizontal="center" vertical="center" wrapText="1"/>
      <protection/>
    </xf>
    <xf numFmtId="174" fontId="19" fillId="56" borderId="22" xfId="174" applyNumberFormat="1" applyFont="1" applyFill="1" applyBorder="1" applyAlignment="1" applyProtection="1">
      <alignment horizontal="center" vertical="center"/>
      <protection locked="0"/>
    </xf>
    <xf numFmtId="172" fontId="20" fillId="56" borderId="22" xfId="0" applyNumberFormat="1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56" borderId="20" xfId="0" applyFont="1" applyFill="1" applyBorder="1" applyAlignment="1">
      <alignment horizontal="center" vertical="center"/>
    </xf>
    <xf numFmtId="174" fontId="19" fillId="56" borderId="20" xfId="174" applyNumberFormat="1" applyFont="1" applyFill="1" applyBorder="1" applyAlignment="1" applyProtection="1">
      <alignment horizontal="center" vertical="center"/>
      <protection/>
    </xf>
    <xf numFmtId="1" fontId="19" fillId="56" borderId="20" xfId="0" applyNumberFormat="1" applyFont="1" applyFill="1" applyBorder="1" applyAlignment="1">
      <alignment horizontal="center" vertical="center"/>
    </xf>
    <xf numFmtId="172" fontId="20" fillId="56" borderId="20" xfId="0" applyNumberFormat="1" applyFont="1" applyFill="1" applyBorder="1" applyAlignment="1">
      <alignment horizontal="center" vertical="center"/>
    </xf>
    <xf numFmtId="0" fontId="20" fillId="56" borderId="22" xfId="145" applyFont="1" applyFill="1" applyBorder="1" applyAlignment="1">
      <alignment vertical="center" wrapText="1"/>
      <protection/>
    </xf>
    <xf numFmtId="0" fontId="19" fillId="56" borderId="22" xfId="145" applyFont="1" applyFill="1" applyBorder="1" applyAlignment="1">
      <alignment horizontal="center" vertical="center"/>
      <protection/>
    </xf>
    <xf numFmtId="0" fontId="20" fillId="56" borderId="22" xfId="184" applyFont="1" applyFill="1" applyBorder="1" applyAlignment="1">
      <alignment vertical="center" wrapText="1"/>
      <protection/>
    </xf>
    <xf numFmtId="49" fontId="19" fillId="56" borderId="22" xfId="184" applyNumberFormat="1" applyFont="1" applyFill="1" applyBorder="1" applyAlignment="1">
      <alignment horizontal="center" vertical="center" wrapText="1"/>
      <protection/>
    </xf>
    <xf numFmtId="0" fontId="19" fillId="56" borderId="22" xfId="181" applyFont="1" applyFill="1" applyBorder="1" applyAlignment="1" applyProtection="1">
      <alignment vertical="center"/>
      <protection locked="0"/>
    </xf>
    <xf numFmtId="49" fontId="83" fillId="0" borderId="22" xfId="0" applyNumberFormat="1" applyFont="1" applyBorder="1" applyAlignment="1">
      <alignment vertical="center" wrapText="1"/>
    </xf>
    <xf numFmtId="0" fontId="26" fillId="0" borderId="0" xfId="0" applyFont="1" applyAlignment="1">
      <alignment/>
    </xf>
    <xf numFmtId="0" fontId="4" fillId="0" borderId="0" xfId="0" applyFont="1" applyAlignment="1">
      <alignment/>
    </xf>
    <xf numFmtId="0" fontId="11" fillId="56" borderId="0" xfId="0" applyFont="1" applyFill="1" applyBorder="1" applyAlignment="1">
      <alignment/>
    </xf>
    <xf numFmtId="0" fontId="34" fillId="56" borderId="0" xfId="176" applyFont="1" applyFill="1" applyAlignment="1" applyProtection="1">
      <alignment/>
      <protection locked="0"/>
    </xf>
    <xf numFmtId="0" fontId="8" fillId="56" borderId="0" xfId="176" applyFont="1" applyFill="1" applyAlignment="1" applyProtection="1">
      <alignment vertical="center"/>
      <protection locked="0"/>
    </xf>
    <xf numFmtId="0" fontId="25" fillId="56" borderId="0" xfId="176" applyFont="1" applyFill="1" applyAlignment="1" applyProtection="1">
      <alignment vertical="center"/>
      <protection locked="0"/>
    </xf>
    <xf numFmtId="0" fontId="35" fillId="56" borderId="0" xfId="176" applyFont="1" applyFill="1" applyAlignment="1" applyProtection="1">
      <alignment vertical="center"/>
      <protection locked="0"/>
    </xf>
    <xf numFmtId="0" fontId="36" fillId="56" borderId="0" xfId="176" applyFont="1" applyFill="1" applyAlignment="1" applyProtection="1">
      <alignment vertical="center"/>
      <protection locked="0"/>
    </xf>
    <xf numFmtId="1" fontId="8" fillId="56" borderId="0" xfId="176" applyNumberFormat="1" applyFont="1" applyFill="1" applyAlignment="1" applyProtection="1">
      <alignment vertical="center"/>
      <protection locked="0"/>
    </xf>
    <xf numFmtId="172" fontId="8" fillId="56" borderId="0" xfId="176" applyNumberFormat="1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1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0" fontId="4" fillId="0" borderId="0" xfId="0" applyFont="1" applyAlignment="1">
      <alignment/>
    </xf>
    <xf numFmtId="0" fontId="16" fillId="0" borderId="19" xfId="0" applyFont="1" applyFill="1" applyBorder="1" applyAlignment="1">
      <alignment horizontal="center" vertical="center" textRotation="90"/>
    </xf>
    <xf numFmtId="0" fontId="16" fillId="0" borderId="1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textRotation="90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center" vertical="center"/>
    </xf>
    <xf numFmtId="9" fontId="27" fillId="0" borderId="22" xfId="194" applyFont="1" applyFill="1" applyBorder="1" applyAlignment="1" applyProtection="1">
      <alignment/>
      <protection/>
    </xf>
    <xf numFmtId="9" fontId="27" fillId="0" borderId="0" xfId="194" applyFont="1" applyFill="1" applyBorder="1" applyAlignment="1" applyProtection="1">
      <alignment/>
      <protection/>
    </xf>
    <xf numFmtId="0" fontId="30" fillId="0" borderId="29" xfId="0" applyFont="1" applyFill="1" applyBorder="1" applyAlignment="1">
      <alignment horizontal="center" vertical="center"/>
    </xf>
    <xf numFmtId="0" fontId="19" fillId="56" borderId="22" xfId="179" applyFont="1" applyFill="1" applyBorder="1" applyAlignment="1">
      <alignment horizontal="center" vertical="center" wrapText="1"/>
      <protection/>
    </xf>
    <xf numFmtId="0" fontId="19" fillId="0" borderId="22" xfId="0" applyFont="1" applyBorder="1" applyAlignment="1">
      <alignment vertical="center" wrapText="1"/>
    </xf>
    <xf numFmtId="49" fontId="20" fillId="0" borderId="22" xfId="0" applyNumberFormat="1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83" fillId="0" borderId="22" xfId="0" applyFont="1" applyFill="1" applyBorder="1" applyAlignment="1">
      <alignment/>
    </xf>
    <xf numFmtId="0" fontId="83" fillId="0" borderId="22" xfId="0" applyFont="1" applyFill="1" applyBorder="1" applyAlignment="1">
      <alignment horizontal="center" vertical="center"/>
    </xf>
    <xf numFmtId="0" fontId="83" fillId="0" borderId="22" xfId="0" applyFont="1" applyFill="1" applyBorder="1" applyAlignment="1">
      <alignment horizontal="left" vertical="center" wrapText="1"/>
    </xf>
    <xf numFmtId="49" fontId="83" fillId="0" borderId="22" xfId="0" applyNumberFormat="1" applyFont="1" applyFill="1" applyBorder="1" applyAlignment="1">
      <alignment horizontal="center" vertical="center"/>
    </xf>
    <xf numFmtId="0" fontId="83" fillId="0" borderId="22" xfId="0" applyFont="1" applyFill="1" applyBorder="1" applyAlignment="1">
      <alignment horizontal="center" vertical="center" wrapText="1"/>
    </xf>
    <xf numFmtId="0" fontId="19" fillId="56" borderId="22" xfId="184" applyFont="1" applyFill="1" applyBorder="1" applyAlignment="1">
      <alignment horizontal="center" vertical="center"/>
      <protection/>
    </xf>
    <xf numFmtId="174" fontId="19" fillId="0" borderId="22" xfId="174" applyNumberFormat="1" applyFont="1" applyFill="1" applyBorder="1" applyAlignment="1" applyProtection="1">
      <alignment horizontal="centerContinuous" vertical="center"/>
      <protection locked="0"/>
    </xf>
    <xf numFmtId="0" fontId="11" fillId="56" borderId="0" xfId="176" applyFont="1" applyFill="1" applyAlignment="1" applyProtection="1">
      <alignment/>
      <protection locked="0"/>
    </xf>
    <xf numFmtId="0" fontId="11" fillId="0" borderId="0" xfId="176" applyFont="1" applyAlignment="1" applyProtection="1">
      <alignment/>
      <protection locked="0"/>
    </xf>
    <xf numFmtId="0" fontId="8" fillId="0" borderId="0" xfId="176" applyFont="1" applyAlignment="1" applyProtection="1">
      <alignment/>
      <protection locked="0"/>
    </xf>
    <xf numFmtId="0" fontId="15" fillId="0" borderId="0" xfId="176" applyFont="1" applyFill="1" applyAlignment="1" applyProtection="1">
      <alignment/>
      <protection locked="0"/>
    </xf>
    <xf numFmtId="0" fontId="40" fillId="0" borderId="0" xfId="176" applyFont="1" applyAlignment="1" applyProtection="1">
      <alignment/>
      <protection locked="0"/>
    </xf>
    <xf numFmtId="0" fontId="40" fillId="0" borderId="0" xfId="176" applyFont="1" applyFill="1" applyAlignment="1" applyProtection="1">
      <alignment/>
      <protection locked="0"/>
    </xf>
    <xf numFmtId="0" fontId="15" fillId="0" borderId="0" xfId="176" applyFont="1" applyAlignment="1" applyProtection="1">
      <alignment/>
      <protection locked="0"/>
    </xf>
    <xf numFmtId="1" fontId="8" fillId="0" borderId="0" xfId="176" applyNumberFormat="1" applyFont="1" applyAlignment="1" applyProtection="1">
      <alignment/>
      <protection locked="0"/>
    </xf>
    <xf numFmtId="172" fontId="8" fillId="0" borderId="0" xfId="176" applyNumberFormat="1" applyFont="1" applyAlignment="1" applyProtection="1">
      <alignment/>
      <protection locked="0"/>
    </xf>
    <xf numFmtId="0" fontId="8" fillId="0" borderId="0" xfId="176" applyFont="1" applyAlignment="1" applyProtection="1">
      <alignment vertical="center"/>
      <protection locked="0"/>
    </xf>
    <xf numFmtId="0" fontId="35" fillId="0" borderId="0" xfId="176" applyFont="1" applyAlignment="1" applyProtection="1">
      <alignment vertical="center"/>
      <protection locked="0"/>
    </xf>
    <xf numFmtId="1" fontId="8" fillId="0" borderId="0" xfId="176" applyNumberFormat="1" applyFont="1" applyAlignment="1" applyProtection="1">
      <alignment vertical="center"/>
      <protection locked="0"/>
    </xf>
    <xf numFmtId="172" fontId="8" fillId="0" borderId="0" xfId="176" applyNumberFormat="1" applyFont="1" applyAlignment="1" applyProtection="1">
      <alignment vertical="center"/>
      <protection locked="0"/>
    </xf>
    <xf numFmtId="0" fontId="8" fillId="0" borderId="0" xfId="141">
      <alignment/>
      <protection/>
    </xf>
    <xf numFmtId="0" fontId="41" fillId="0" borderId="0" xfId="153" applyNumberFormat="1" applyFont="1" applyFill="1" applyAlignment="1">
      <alignment horizontal="left"/>
      <protection/>
    </xf>
    <xf numFmtId="0" fontId="41" fillId="0" borderId="0" xfId="153" applyFont="1" applyFill="1" applyAlignment="1">
      <alignment horizontal="left"/>
      <protection/>
    </xf>
    <xf numFmtId="0" fontId="41" fillId="0" borderId="0" xfId="141" applyFont="1" applyFill="1" applyAlignment="1">
      <alignment wrapText="1"/>
      <protection/>
    </xf>
    <xf numFmtId="0" fontId="41" fillId="0" borderId="0" xfId="141" applyFont="1" applyAlignment="1">
      <alignment horizontal="center"/>
      <protection/>
    </xf>
    <xf numFmtId="0" fontId="41" fillId="0" borderId="0" xfId="141" applyFont="1" applyAlignment="1">
      <alignment/>
      <protection/>
    </xf>
    <xf numFmtId="0" fontId="42" fillId="0" borderId="31" xfId="141" applyFont="1" applyBorder="1" applyAlignment="1">
      <alignment/>
      <protection/>
    </xf>
    <xf numFmtId="0" fontId="42" fillId="0" borderId="31" xfId="141" applyFont="1" applyBorder="1" applyAlignment="1">
      <alignment horizontal="right"/>
      <protection/>
    </xf>
    <xf numFmtId="0" fontId="25" fillId="0" borderId="0" xfId="141" applyFont="1" applyAlignment="1">
      <alignment/>
      <protection/>
    </xf>
    <xf numFmtId="0" fontId="45" fillId="0" borderId="22" xfId="153" applyFont="1" applyBorder="1" applyAlignment="1">
      <alignment horizontal="center" vertical="center" textRotation="90" wrapText="1"/>
      <protection/>
    </xf>
    <xf numFmtId="0" fontId="0" fillId="0" borderId="22" xfId="153" applyFont="1" applyBorder="1" applyAlignment="1">
      <alignment horizontal="center" vertical="center" textRotation="90"/>
      <protection/>
    </xf>
    <xf numFmtId="0" fontId="0" fillId="0" borderId="21" xfId="159" applyFont="1" applyFill="1" applyBorder="1" applyAlignment="1">
      <alignment horizontal="center" vertical="center"/>
      <protection/>
    </xf>
    <xf numFmtId="0" fontId="31" fillId="56" borderId="22" xfId="178" applyFont="1" applyFill="1" applyBorder="1" applyAlignment="1">
      <alignment horizontal="left" vertical="center" wrapText="1"/>
      <protection/>
    </xf>
    <xf numFmtId="49" fontId="26" fillId="56" borderId="22" xfId="183" applyNumberFormat="1" applyFont="1" applyFill="1" applyBorder="1" applyAlignment="1">
      <alignment horizontal="center" vertical="center" wrapText="1"/>
      <protection/>
    </xf>
    <xf numFmtId="0" fontId="26" fillId="56" borderId="22" xfId="179" applyFont="1" applyFill="1" applyBorder="1" applyAlignment="1">
      <alignment horizontal="center" vertical="center" wrapText="1"/>
      <protection/>
    </xf>
    <xf numFmtId="0" fontId="31" fillId="56" borderId="22" xfId="185" applyFont="1" applyFill="1" applyBorder="1" applyAlignment="1">
      <alignment horizontal="left" vertical="center" wrapText="1"/>
      <protection/>
    </xf>
    <xf numFmtId="49" fontId="26" fillId="56" borderId="22" xfId="145" applyNumberFormat="1" applyFont="1" applyFill="1" applyBorder="1" applyAlignment="1">
      <alignment horizontal="center" vertical="center" wrapText="1"/>
      <protection/>
    </xf>
    <xf numFmtId="0" fontId="26" fillId="56" borderId="22" xfId="185" applyFont="1" applyFill="1" applyBorder="1" applyAlignment="1">
      <alignment horizontal="center" vertical="center" wrapText="1"/>
      <protection/>
    </xf>
    <xf numFmtId="0" fontId="26" fillId="56" borderId="22" xfId="184" applyFont="1" applyFill="1" applyBorder="1" applyAlignment="1">
      <alignment horizontal="center" vertical="center" wrapText="1"/>
      <protection/>
    </xf>
    <xf numFmtId="174" fontId="26" fillId="0" borderId="22" xfId="141" applyNumberFormat="1" applyFont="1" applyFill="1" applyBorder="1" applyAlignment="1">
      <alignment horizontal="center" vertical="center"/>
      <protection/>
    </xf>
    <xf numFmtId="172" fontId="31" fillId="0" borderId="22" xfId="153" applyNumberFormat="1" applyFont="1" applyBorder="1" applyAlignment="1">
      <alignment horizontal="center" vertical="center"/>
      <protection/>
    </xf>
    <xf numFmtId="0" fontId="46" fillId="0" borderId="22" xfId="159" applyFont="1" applyFill="1" applyBorder="1" applyAlignment="1">
      <alignment horizontal="center" vertical="center"/>
      <protection/>
    </xf>
    <xf numFmtId="0" fontId="26" fillId="0" borderId="22" xfId="141" applyFont="1" applyFill="1" applyBorder="1" applyAlignment="1">
      <alignment horizontal="center" vertical="center"/>
      <protection/>
    </xf>
    <xf numFmtId="0" fontId="47" fillId="0" borderId="29" xfId="132" applyFont="1" applyBorder="1" applyAlignment="1">
      <alignment horizontal="center" vertical="center"/>
      <protection/>
    </xf>
    <xf numFmtId="0" fontId="8" fillId="0" borderId="0" xfId="141" applyFill="1">
      <alignment/>
      <protection/>
    </xf>
    <xf numFmtId="0" fontId="31" fillId="56" borderId="22" xfId="173" applyFont="1" applyFill="1" applyBorder="1" applyAlignment="1">
      <alignment horizontal="left" vertical="center" wrapText="1"/>
      <protection/>
    </xf>
    <xf numFmtId="49" fontId="31" fillId="0" borderId="22" xfId="0" applyNumberFormat="1" applyFont="1" applyBorder="1" applyAlignment="1">
      <alignment horizontal="center" vertical="center" wrapText="1"/>
    </xf>
    <xf numFmtId="49" fontId="85" fillId="0" borderId="22" xfId="0" applyNumberFormat="1" applyFont="1" applyFill="1" applyBorder="1" applyAlignment="1">
      <alignment vertical="center" wrapText="1"/>
    </xf>
    <xf numFmtId="0" fontId="85" fillId="0" borderId="22" xfId="0" applyFont="1" applyBorder="1" applyAlignment="1">
      <alignment vertical="center"/>
    </xf>
    <xf numFmtId="0" fontId="46" fillId="56" borderId="22" xfId="173" applyFont="1" applyFill="1" applyBorder="1" applyAlignment="1">
      <alignment horizontal="center" vertical="center" wrapText="1"/>
      <protection/>
    </xf>
    <xf numFmtId="49" fontId="26" fillId="0" borderId="22" xfId="183" applyNumberFormat="1" applyFont="1" applyFill="1" applyBorder="1" applyAlignment="1">
      <alignment horizontal="center" vertical="center" wrapText="1"/>
      <protection/>
    </xf>
    <xf numFmtId="0" fontId="26" fillId="56" borderId="22" xfId="173" applyFont="1" applyFill="1" applyBorder="1" applyAlignment="1">
      <alignment horizontal="center" vertical="center" wrapText="1"/>
      <protection/>
    </xf>
    <xf numFmtId="0" fontId="31" fillId="56" borderId="22" xfId="186" applyFont="1" applyFill="1" applyBorder="1" applyAlignment="1">
      <alignment horizontal="left" vertical="center" wrapText="1"/>
      <protection/>
    </xf>
    <xf numFmtId="49" fontId="26" fillId="56" borderId="22" xfId="146" applyNumberFormat="1" applyFont="1" applyFill="1" applyBorder="1" applyAlignment="1">
      <alignment horizontal="center" vertical="center" wrapText="1"/>
      <protection/>
    </xf>
    <xf numFmtId="0" fontId="26" fillId="0" borderId="22" xfId="0" applyFont="1" applyBorder="1" applyAlignment="1">
      <alignment vertical="center" wrapText="1"/>
    </xf>
    <xf numFmtId="0" fontId="26" fillId="0" borderId="22" xfId="0" applyFont="1" applyBorder="1" applyAlignment="1">
      <alignment horizontal="center" vertical="center" wrapText="1"/>
    </xf>
    <xf numFmtId="0" fontId="86" fillId="56" borderId="22" xfId="0" applyFont="1" applyFill="1" applyBorder="1" applyAlignment="1">
      <alignment vertical="center" wrapText="1"/>
    </xf>
    <xf numFmtId="49" fontId="46" fillId="0" borderId="22" xfId="0" applyNumberFormat="1" applyFont="1" applyFill="1" applyBorder="1" applyAlignment="1">
      <alignment horizontal="left" vertical="center"/>
    </xf>
    <xf numFmtId="0" fontId="26" fillId="56" borderId="22" xfId="178" applyFont="1" applyFill="1" applyBorder="1" applyAlignment="1">
      <alignment horizontal="center" vertical="center" wrapText="1"/>
      <protection/>
    </xf>
    <xf numFmtId="0" fontId="31" fillId="56" borderId="22" xfId="145" applyFont="1" applyFill="1" applyBorder="1" applyAlignment="1">
      <alignment vertical="center" wrapText="1"/>
      <protection/>
    </xf>
    <xf numFmtId="0" fontId="26" fillId="56" borderId="22" xfId="145" applyFont="1" applyFill="1" applyBorder="1" applyAlignment="1">
      <alignment horizontal="center" vertical="center"/>
      <protection/>
    </xf>
    <xf numFmtId="0" fontId="31" fillId="56" borderId="22" xfId="184" applyFont="1" applyFill="1" applyBorder="1" applyAlignment="1">
      <alignment vertical="center" wrapText="1"/>
      <protection/>
    </xf>
    <xf numFmtId="49" fontId="85" fillId="0" borderId="22" xfId="0" applyNumberFormat="1" applyFont="1" applyBorder="1" applyAlignment="1">
      <alignment vertical="center"/>
    </xf>
    <xf numFmtId="0" fontId="85" fillId="0" borderId="22" xfId="0" applyFont="1" applyFill="1" applyBorder="1" applyAlignment="1">
      <alignment vertical="center"/>
    </xf>
    <xf numFmtId="0" fontId="26" fillId="56" borderId="32" xfId="179" applyFont="1" applyFill="1" applyBorder="1" applyAlignment="1">
      <alignment horizontal="center" vertical="center" wrapText="1"/>
      <protection/>
    </xf>
    <xf numFmtId="0" fontId="26" fillId="56" borderId="22" xfId="184" applyFont="1" applyFill="1" applyBorder="1" applyAlignment="1">
      <alignment horizontal="center" vertical="center"/>
      <protection/>
    </xf>
    <xf numFmtId="0" fontId="26" fillId="56" borderId="22" xfId="186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56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5" fillId="0" borderId="0" xfId="176" applyFont="1" applyFill="1" applyAlignment="1" applyProtection="1">
      <alignment/>
      <protection locked="0"/>
    </xf>
    <xf numFmtId="0" fontId="3" fillId="56" borderId="0" xfId="0" applyFont="1" applyFill="1" applyAlignment="1">
      <alignment/>
    </xf>
    <xf numFmtId="0" fontId="0" fillId="0" borderId="0" xfId="132" applyFont="1">
      <alignment/>
      <protection/>
    </xf>
    <xf numFmtId="0" fontId="41" fillId="0" borderId="0" xfId="141" applyFont="1" applyAlignment="1">
      <alignment vertical="top"/>
      <protection/>
    </xf>
    <xf numFmtId="0" fontId="42" fillId="0" borderId="0" xfId="141" applyFont="1" applyFill="1" applyBorder="1" applyAlignment="1">
      <alignment horizontal="left" vertical="top"/>
      <protection/>
    </xf>
    <xf numFmtId="0" fontId="41" fillId="0" borderId="0" xfId="141" applyFont="1" applyFill="1" applyAlignment="1">
      <alignment vertical="top"/>
      <protection/>
    </xf>
    <xf numFmtId="0" fontId="41" fillId="0" borderId="0" xfId="141" applyFont="1" applyAlignment="1">
      <alignment horizontal="center" vertical="top"/>
      <protection/>
    </xf>
    <xf numFmtId="0" fontId="0" fillId="0" borderId="0" xfId="141" applyFont="1">
      <alignment/>
      <protection/>
    </xf>
    <xf numFmtId="0" fontId="0" fillId="0" borderId="0" xfId="153" applyFont="1" applyAlignment="1">
      <alignment vertical="top"/>
      <protection/>
    </xf>
    <xf numFmtId="0" fontId="42" fillId="0" borderId="0" xfId="141" applyFont="1" applyFill="1" applyBorder="1" applyAlignment="1">
      <alignment horizontal="left"/>
      <protection/>
    </xf>
    <xf numFmtId="0" fontId="41" fillId="0" borderId="0" xfId="141" applyFont="1" applyFill="1" applyAlignment="1">
      <alignment/>
      <protection/>
    </xf>
    <xf numFmtId="0" fontId="0" fillId="0" borderId="0" xfId="141" applyFont="1" applyBorder="1" applyAlignment="1">
      <alignment horizontal="center" wrapText="1"/>
      <protection/>
    </xf>
    <xf numFmtId="0" fontId="13" fillId="0" borderId="20" xfId="180" applyFont="1" applyFill="1" applyBorder="1" applyAlignment="1">
      <alignment horizontal="center" vertical="center"/>
      <protection/>
    </xf>
    <xf numFmtId="172" fontId="13" fillId="0" borderId="19" xfId="180" applyNumberFormat="1" applyFont="1" applyFill="1" applyBorder="1" applyAlignment="1">
      <alignment horizontal="center" vertical="center" wrapText="1"/>
      <protection/>
    </xf>
    <xf numFmtId="0" fontId="13" fillId="0" borderId="19" xfId="182" applyFont="1" applyFill="1" applyBorder="1" applyAlignment="1">
      <alignment horizontal="center" vertical="center" textRotation="90" wrapText="1"/>
      <protection/>
    </xf>
    <xf numFmtId="172" fontId="16" fillId="0" borderId="19" xfId="180" applyNumberFormat="1" applyFont="1" applyFill="1" applyBorder="1" applyAlignment="1">
      <alignment horizontal="center" vertical="center" wrapText="1"/>
      <protection/>
    </xf>
    <xf numFmtId="0" fontId="20" fillId="0" borderId="20" xfId="174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9" fillId="57" borderId="0" xfId="174" applyFont="1" applyFill="1" applyBorder="1" applyAlignment="1" applyProtection="1">
      <alignment horizontal="center" vertical="center" wrapText="1"/>
      <protection locked="0"/>
    </xf>
    <xf numFmtId="0" fontId="10" fillId="0" borderId="0" xfId="174" applyFont="1" applyBorder="1" applyAlignment="1" applyProtection="1">
      <alignment horizontal="center" vertical="center" wrapText="1"/>
      <protection locked="0"/>
    </xf>
    <xf numFmtId="0" fontId="11" fillId="0" borderId="0" xfId="174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left" wrapText="1"/>
    </xf>
    <xf numFmtId="0" fontId="13" fillId="0" borderId="19" xfId="180" applyFont="1" applyFill="1" applyBorder="1" applyAlignment="1">
      <alignment horizontal="center" vertical="center" textRotation="90"/>
      <protection/>
    </xf>
    <xf numFmtId="0" fontId="16" fillId="0" borderId="19" xfId="180" applyFont="1" applyFill="1" applyBorder="1" applyAlignment="1">
      <alignment horizontal="center" vertical="center" wrapText="1"/>
      <protection/>
    </xf>
    <xf numFmtId="0" fontId="17" fillId="0" borderId="19" xfId="182" applyFont="1" applyFill="1" applyBorder="1" applyAlignment="1">
      <alignment horizontal="center" vertical="center" wrapText="1"/>
      <protection/>
    </xf>
    <xf numFmtId="0" fontId="13" fillId="0" borderId="19" xfId="182" applyFont="1" applyFill="1" applyBorder="1" applyAlignment="1">
      <alignment horizontal="center" vertical="center" wrapText="1"/>
      <protection/>
    </xf>
    <xf numFmtId="0" fontId="20" fillId="0" borderId="33" xfId="174" applyFont="1" applyFill="1" applyBorder="1" applyAlignment="1" applyProtection="1">
      <alignment horizontal="center" vertical="center" wrapText="1"/>
      <protection locked="0"/>
    </xf>
    <xf numFmtId="0" fontId="20" fillId="0" borderId="32" xfId="174" applyFont="1" applyFill="1" applyBorder="1" applyAlignment="1" applyProtection="1">
      <alignment horizontal="center" vertical="center" wrapText="1"/>
      <protection locked="0"/>
    </xf>
    <xf numFmtId="0" fontId="20" fillId="0" borderId="30" xfId="174" applyFont="1" applyFill="1" applyBorder="1" applyAlignment="1" applyProtection="1">
      <alignment horizontal="center" vertical="center" wrapText="1"/>
      <protection locked="0"/>
    </xf>
    <xf numFmtId="0" fontId="17" fillId="0" borderId="34" xfId="0" applyFont="1" applyFill="1" applyBorder="1" applyAlignment="1">
      <alignment horizontal="center" vertical="center" textRotation="90" wrapText="1"/>
    </xf>
    <xf numFmtId="0" fontId="17" fillId="0" borderId="35" xfId="0" applyFont="1" applyFill="1" applyBorder="1" applyAlignment="1">
      <alignment horizontal="center" vertical="center" textRotation="90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textRotation="90" wrapText="1"/>
    </xf>
    <xf numFmtId="0" fontId="17" fillId="0" borderId="35" xfId="182" applyFont="1" applyFill="1" applyBorder="1" applyAlignment="1">
      <alignment horizontal="center" vertical="center" wrapText="1"/>
      <protection/>
    </xf>
    <xf numFmtId="0" fontId="16" fillId="0" borderId="38" xfId="182" applyFont="1" applyFill="1" applyBorder="1" applyAlignment="1">
      <alignment horizontal="center" vertical="center" wrapText="1"/>
      <protection/>
    </xf>
    <xf numFmtId="0" fontId="21" fillId="0" borderId="39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 textRotation="90" wrapText="1"/>
    </xf>
    <xf numFmtId="0" fontId="31" fillId="0" borderId="34" xfId="0" applyFont="1" applyFill="1" applyBorder="1" applyAlignment="1">
      <alignment horizontal="center" vertical="center" textRotation="90"/>
    </xf>
    <xf numFmtId="0" fontId="17" fillId="0" borderId="35" xfId="182" applyFont="1" applyFill="1" applyBorder="1" applyAlignment="1">
      <alignment horizontal="center" vertical="center" textRotation="90" wrapText="1"/>
      <protection/>
    </xf>
    <xf numFmtId="0" fontId="6" fillId="56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174" applyFont="1" applyFill="1" applyBorder="1" applyAlignment="1" applyProtection="1">
      <alignment horizontal="center" vertical="center" wrapText="1"/>
      <protection locked="0"/>
    </xf>
    <xf numFmtId="0" fontId="17" fillId="0" borderId="22" xfId="0" applyFont="1" applyFill="1" applyBorder="1" applyAlignment="1">
      <alignment horizontal="center" vertical="center" textRotation="90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2" xfId="182" applyFont="1" applyFill="1" applyBorder="1" applyAlignment="1">
      <alignment horizontal="center" vertical="center" wrapText="1"/>
      <protection/>
    </xf>
    <xf numFmtId="0" fontId="16" fillId="0" borderId="22" xfId="182" applyFont="1" applyFill="1" applyBorder="1" applyAlignment="1">
      <alignment horizontal="center" vertical="center" wrapText="1"/>
      <protection/>
    </xf>
    <xf numFmtId="0" fontId="21" fillId="0" borderId="22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 textRotation="90"/>
    </xf>
    <xf numFmtId="0" fontId="17" fillId="0" borderId="22" xfId="182" applyFont="1" applyFill="1" applyBorder="1" applyAlignment="1">
      <alignment horizontal="center" vertical="center" textRotation="90" wrapText="1"/>
      <protection/>
    </xf>
    <xf numFmtId="0" fontId="28" fillId="0" borderId="0" xfId="0" applyFont="1" applyFill="1" applyBorder="1" applyAlignment="1">
      <alignment horizontal="center" vertical="center" wrapText="1"/>
    </xf>
    <xf numFmtId="0" fontId="9" fillId="0" borderId="0" xfId="174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22" fillId="0" borderId="0" xfId="174" applyFont="1" applyFill="1" applyBorder="1" applyAlignment="1" applyProtection="1">
      <alignment horizontal="center" vertical="center" wrapText="1"/>
      <protection locked="0"/>
    </xf>
    <xf numFmtId="175" fontId="13" fillId="0" borderId="31" xfId="0" applyNumberFormat="1" applyFont="1" applyFill="1" applyBorder="1" applyAlignment="1">
      <alignment horizontal="right"/>
    </xf>
    <xf numFmtId="0" fontId="22" fillId="56" borderId="0" xfId="174" applyFont="1" applyFill="1" applyBorder="1" applyAlignment="1" applyProtection="1">
      <alignment horizontal="center" vertical="center" wrapText="1"/>
      <protection locked="0"/>
    </xf>
    <xf numFmtId="0" fontId="20" fillId="56" borderId="32" xfId="174" applyFont="1" applyFill="1" applyBorder="1" applyAlignment="1" applyProtection="1">
      <alignment horizontal="center" vertical="center" wrapText="1"/>
      <protection locked="0"/>
    </xf>
    <xf numFmtId="0" fontId="9" fillId="56" borderId="0" xfId="174" applyFont="1" applyFill="1" applyBorder="1" applyAlignment="1" applyProtection="1">
      <alignment horizontal="center" vertical="center" wrapText="1"/>
      <protection locked="0"/>
    </xf>
    <xf numFmtId="0" fontId="17" fillId="57" borderId="22" xfId="0" applyFont="1" applyFill="1" applyBorder="1" applyAlignment="1">
      <alignment horizontal="center" vertical="center" textRotation="90" wrapText="1"/>
    </xf>
    <xf numFmtId="0" fontId="17" fillId="56" borderId="22" xfId="0" applyFont="1" applyFill="1" applyBorder="1" applyAlignment="1">
      <alignment horizontal="center" vertical="center" textRotation="90" wrapText="1"/>
    </xf>
    <xf numFmtId="0" fontId="17" fillId="56" borderId="22" xfId="0" applyFont="1" applyFill="1" applyBorder="1" applyAlignment="1">
      <alignment horizontal="center" vertical="center" wrapText="1"/>
    </xf>
    <xf numFmtId="0" fontId="17" fillId="56" borderId="22" xfId="182" applyFont="1" applyFill="1" applyBorder="1" applyAlignment="1">
      <alignment horizontal="center" vertical="center" wrapText="1"/>
      <protection/>
    </xf>
    <xf numFmtId="0" fontId="16" fillId="56" borderId="22" xfId="182" applyFont="1" applyFill="1" applyBorder="1" applyAlignment="1">
      <alignment horizontal="center" vertical="center" wrapText="1"/>
      <protection/>
    </xf>
    <xf numFmtId="0" fontId="21" fillId="56" borderId="22" xfId="0" applyFont="1" applyFill="1" applyBorder="1" applyAlignment="1">
      <alignment horizontal="center" vertical="center"/>
    </xf>
    <xf numFmtId="0" fontId="32" fillId="56" borderId="22" xfId="0" applyFont="1" applyFill="1" applyBorder="1" applyAlignment="1">
      <alignment horizontal="center" vertical="center"/>
    </xf>
    <xf numFmtId="0" fontId="22" fillId="56" borderId="0" xfId="0" applyFont="1" applyFill="1" applyBorder="1" applyAlignment="1">
      <alignment horizontal="center" vertical="center" wrapText="1"/>
    </xf>
    <xf numFmtId="0" fontId="13" fillId="56" borderId="0" xfId="0" applyFont="1" applyFill="1" applyBorder="1" applyAlignment="1">
      <alignment horizontal="left" wrapText="1"/>
    </xf>
    <xf numFmtId="0" fontId="17" fillId="56" borderId="22" xfId="0" applyFont="1" applyFill="1" applyBorder="1" applyAlignment="1">
      <alignment horizontal="center" vertical="center" textRotation="90"/>
    </xf>
    <xf numFmtId="0" fontId="13" fillId="56" borderId="22" xfId="182" applyFont="1" applyFill="1" applyBorder="1" applyAlignment="1">
      <alignment horizontal="center" vertical="center" wrapText="1"/>
      <protection/>
    </xf>
    <xf numFmtId="0" fontId="17" fillId="56" borderId="22" xfId="182" applyFont="1" applyFill="1" applyBorder="1" applyAlignment="1">
      <alignment horizontal="center" vertical="center" textRotation="90" wrapText="1"/>
      <protection/>
    </xf>
    <xf numFmtId="0" fontId="28" fillId="0" borderId="33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17" fillId="55" borderId="20" xfId="0" applyFont="1" applyFill="1" applyBorder="1" applyAlignment="1">
      <alignment horizontal="center" vertical="center" textRotation="90" wrapText="1"/>
    </xf>
    <xf numFmtId="0" fontId="17" fillId="55" borderId="19" xfId="0" applyFont="1" applyFill="1" applyBorder="1" applyAlignment="1">
      <alignment horizontal="center" vertical="center" textRotation="90" wrapText="1"/>
    </xf>
    <xf numFmtId="0" fontId="16" fillId="0" borderId="20" xfId="0" applyFont="1" applyFill="1" applyBorder="1" applyAlignment="1">
      <alignment horizontal="center" vertical="center" textRotation="90" wrapText="1"/>
    </xf>
    <xf numFmtId="0" fontId="16" fillId="0" borderId="19" xfId="0" applyFont="1" applyFill="1" applyBorder="1" applyAlignment="1">
      <alignment horizontal="center" vertical="center" textRotation="90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textRotation="90" wrapText="1"/>
    </xf>
    <xf numFmtId="0" fontId="16" fillId="0" borderId="41" xfId="0" applyFont="1" applyFill="1" applyBorder="1" applyAlignment="1">
      <alignment horizontal="center" vertical="center" textRotation="90" wrapText="1"/>
    </xf>
    <xf numFmtId="0" fontId="16" fillId="0" borderId="20" xfId="182" applyFont="1" applyFill="1" applyBorder="1" applyAlignment="1">
      <alignment horizontal="center" vertical="center" wrapText="1"/>
      <protection/>
    </xf>
    <xf numFmtId="0" fontId="16" fillId="0" borderId="19" xfId="182" applyFont="1" applyFill="1" applyBorder="1" applyAlignment="1">
      <alignment horizontal="center" vertical="center" wrapText="1"/>
      <protection/>
    </xf>
    <xf numFmtId="0" fontId="13" fillId="0" borderId="20" xfId="182" applyFont="1" applyFill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wrapText="1"/>
    </xf>
    <xf numFmtId="0" fontId="16" fillId="0" borderId="20" xfId="0" applyFont="1" applyFill="1" applyBorder="1" applyAlignment="1">
      <alignment horizontal="center" vertical="center" textRotation="90"/>
    </xf>
    <xf numFmtId="0" fontId="16" fillId="0" borderId="19" xfId="0" applyFont="1" applyFill="1" applyBorder="1" applyAlignment="1">
      <alignment horizontal="center" vertical="center" textRotation="90"/>
    </xf>
    <xf numFmtId="0" fontId="16" fillId="0" borderId="20" xfId="182" applyFont="1" applyFill="1" applyBorder="1" applyAlignment="1">
      <alignment horizontal="center" vertical="center" textRotation="90" wrapText="1"/>
      <protection/>
    </xf>
    <xf numFmtId="0" fontId="16" fillId="0" borderId="19" xfId="182" applyFont="1" applyFill="1" applyBorder="1" applyAlignment="1">
      <alignment horizontal="center" vertical="center" textRotation="90" wrapText="1"/>
      <protection/>
    </xf>
    <xf numFmtId="0" fontId="20" fillId="0" borderId="33" xfId="159" applyFont="1" applyFill="1" applyBorder="1" applyAlignment="1">
      <alignment horizontal="center" vertical="center"/>
      <protection/>
    </xf>
    <xf numFmtId="0" fontId="20" fillId="0" borderId="32" xfId="159" applyFont="1" applyFill="1" applyBorder="1" applyAlignment="1">
      <alignment horizontal="center" vertical="center"/>
      <protection/>
    </xf>
    <xf numFmtId="0" fontId="20" fillId="0" borderId="30" xfId="159" applyFont="1" applyFill="1" applyBorder="1" applyAlignment="1">
      <alignment horizontal="center" vertical="center"/>
      <protection/>
    </xf>
    <xf numFmtId="0" fontId="19" fillId="0" borderId="33" xfId="159" applyFont="1" applyFill="1" applyBorder="1" applyAlignment="1">
      <alignment horizontal="center" vertical="center"/>
      <protection/>
    </xf>
    <xf numFmtId="0" fontId="19" fillId="0" borderId="32" xfId="159" applyFont="1" applyFill="1" applyBorder="1" applyAlignment="1">
      <alignment horizontal="center" vertical="center"/>
      <protection/>
    </xf>
    <xf numFmtId="0" fontId="19" fillId="0" borderId="30" xfId="159" applyFont="1" applyFill="1" applyBorder="1" applyAlignment="1">
      <alignment horizontal="center" vertical="center"/>
      <protection/>
    </xf>
    <xf numFmtId="0" fontId="3" fillId="0" borderId="0" xfId="174" applyFont="1" applyFill="1" applyBorder="1" applyAlignment="1" applyProtection="1">
      <alignment horizontal="center" vertical="center" wrapText="1"/>
      <protection locked="0"/>
    </xf>
    <xf numFmtId="0" fontId="42" fillId="0" borderId="22" xfId="153" applyFont="1" applyBorder="1" applyAlignment="1">
      <alignment horizontal="center" vertical="center" wrapText="1"/>
      <protection/>
    </xf>
    <xf numFmtId="0" fontId="25" fillId="0" borderId="22" xfId="141" applyFont="1" applyBorder="1" applyAlignment="1">
      <alignment/>
      <protection/>
    </xf>
    <xf numFmtId="0" fontId="44" fillId="0" borderId="22" xfId="141" applyFont="1" applyBorder="1" applyAlignment="1">
      <alignment horizontal="center" vertical="center" textRotation="90" wrapText="1"/>
      <protection/>
    </xf>
    <xf numFmtId="0" fontId="45" fillId="0" borderId="22" xfId="141" applyFont="1" applyBorder="1">
      <alignment/>
      <protection/>
    </xf>
    <xf numFmtId="0" fontId="42" fillId="0" borderId="33" xfId="141" applyFont="1" applyBorder="1" applyAlignment="1">
      <alignment horizontal="center" vertical="center" wrapText="1"/>
      <protection/>
    </xf>
    <xf numFmtId="0" fontId="42" fillId="0" borderId="32" xfId="141" applyFont="1" applyBorder="1" applyAlignment="1">
      <alignment horizontal="center" vertical="center" wrapText="1"/>
      <protection/>
    </xf>
    <xf numFmtId="0" fontId="42" fillId="0" borderId="30" xfId="141" applyFont="1" applyBorder="1" applyAlignment="1">
      <alignment horizontal="center" vertical="center" wrapText="1"/>
      <protection/>
    </xf>
    <xf numFmtId="0" fontId="41" fillId="0" borderId="42" xfId="141" applyFont="1" applyBorder="1" applyAlignment="1">
      <alignment horizontal="center" vertical="center"/>
      <protection/>
    </xf>
    <xf numFmtId="0" fontId="41" fillId="0" borderId="29" xfId="141" applyFont="1" applyBorder="1" applyAlignment="1">
      <alignment horizontal="center" vertical="center"/>
      <protection/>
    </xf>
    <xf numFmtId="0" fontId="41" fillId="0" borderId="42" xfId="153" applyFont="1" applyBorder="1" applyAlignment="1">
      <alignment horizontal="center" vertical="center" textRotation="90"/>
      <protection/>
    </xf>
    <xf numFmtId="0" fontId="41" fillId="0" borderId="29" xfId="153" applyFont="1" applyBorder="1" applyAlignment="1">
      <alignment horizontal="center" vertical="center" textRotation="90"/>
      <protection/>
    </xf>
    <xf numFmtId="0" fontId="42" fillId="0" borderId="22" xfId="141" applyFont="1" applyFill="1" applyBorder="1" applyAlignment="1">
      <alignment horizontal="center" vertical="center" wrapText="1"/>
      <protection/>
    </xf>
    <xf numFmtId="0" fontId="42" fillId="0" borderId="22" xfId="141" applyFont="1" applyBorder="1" applyAlignment="1">
      <alignment horizontal="center" vertical="center" wrapText="1"/>
      <protection/>
    </xf>
    <xf numFmtId="0" fontId="43" fillId="0" borderId="22" xfId="141" applyFont="1" applyBorder="1" applyAlignment="1">
      <alignment horizontal="center" vertical="center" textRotation="90" wrapText="1"/>
      <protection/>
    </xf>
    <xf numFmtId="0" fontId="43" fillId="0" borderId="42" xfId="141" applyFont="1" applyBorder="1" applyAlignment="1">
      <alignment horizontal="center" vertical="center" textRotation="90" wrapText="1"/>
      <protection/>
    </xf>
    <xf numFmtId="0" fontId="43" fillId="0" borderId="43" xfId="141" applyFont="1" applyBorder="1" applyAlignment="1">
      <alignment horizontal="center" vertical="center" textRotation="90" wrapText="1"/>
      <protection/>
    </xf>
    <xf numFmtId="0" fontId="43" fillId="0" borderId="29" xfId="141" applyFont="1" applyBorder="1" applyAlignment="1">
      <alignment horizontal="center" vertical="center" textRotation="90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0" fontId="42" fillId="0" borderId="22" xfId="141" applyFont="1" applyBorder="1" applyAlignment="1">
      <alignment horizontal="center" vertical="center" textRotation="90" wrapText="1"/>
      <protection/>
    </xf>
    <xf numFmtId="0" fontId="42" fillId="0" borderId="42" xfId="141" applyFont="1" applyFill="1" applyBorder="1" applyAlignment="1">
      <alignment horizontal="center" vertical="center" wrapText="1"/>
      <protection/>
    </xf>
    <xf numFmtId="0" fontId="42" fillId="0" borderId="43" xfId="141" applyFont="1" applyFill="1" applyBorder="1" applyAlignment="1">
      <alignment horizontal="center" vertical="center" wrapText="1"/>
      <protection/>
    </xf>
    <xf numFmtId="0" fontId="42" fillId="0" borderId="29" xfId="141" applyFont="1" applyFill="1" applyBorder="1" applyAlignment="1">
      <alignment horizontal="center" vertical="center" wrapText="1"/>
      <protection/>
    </xf>
    <xf numFmtId="0" fontId="42" fillId="0" borderId="42" xfId="141" applyFont="1" applyFill="1" applyBorder="1" applyAlignment="1">
      <alignment horizontal="center" vertical="center" textRotation="90" wrapText="1"/>
      <protection/>
    </xf>
    <xf numFmtId="0" fontId="42" fillId="0" borderId="43" xfId="141" applyFont="1" applyFill="1" applyBorder="1" applyAlignment="1">
      <alignment horizontal="center" vertical="center" textRotation="90" wrapText="1"/>
      <protection/>
    </xf>
  </cellXfs>
  <cellStyles count="1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cel_BuiltIn_Пояснение" xfId="78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put" xfId="85"/>
    <cellStyle name="Linked Cell" xfId="86"/>
    <cellStyle name="Neutral" xfId="87"/>
    <cellStyle name="Normal 2" xfId="88"/>
    <cellStyle name="Note" xfId="89"/>
    <cellStyle name="Output" xfId="90"/>
    <cellStyle name="TableStyleLight1" xfId="91"/>
    <cellStyle name="Title" xfId="92"/>
    <cellStyle name="Total" xfId="93"/>
    <cellStyle name="Warning Text" xfId="94"/>
    <cellStyle name="Акцент1" xfId="95"/>
    <cellStyle name="Акцент1 2" xfId="96"/>
    <cellStyle name="Акцент2" xfId="97"/>
    <cellStyle name="Акцент2 2" xfId="98"/>
    <cellStyle name="Акцент3" xfId="99"/>
    <cellStyle name="Акцент3 2" xfId="100"/>
    <cellStyle name="Акцент4" xfId="101"/>
    <cellStyle name="Акцент4 2" xfId="102"/>
    <cellStyle name="Акцент5" xfId="103"/>
    <cellStyle name="Акцент5 2" xfId="104"/>
    <cellStyle name="Акцент6" xfId="105"/>
    <cellStyle name="Акцент6 2" xfId="106"/>
    <cellStyle name="Ввод " xfId="107"/>
    <cellStyle name="Ввод  2" xfId="108"/>
    <cellStyle name="Вывод" xfId="109"/>
    <cellStyle name="Вывод 2" xfId="110"/>
    <cellStyle name="Вычисление" xfId="111"/>
    <cellStyle name="Вычисление 2" xfId="112"/>
    <cellStyle name="Currency" xfId="113"/>
    <cellStyle name="Currency [0]" xfId="114"/>
    <cellStyle name="Денежный 2" xfId="115"/>
    <cellStyle name="Заголовок 1" xfId="116"/>
    <cellStyle name="Заголовок 1 2" xfId="117"/>
    <cellStyle name="Заголовок 2" xfId="118"/>
    <cellStyle name="Заголовок 2 2" xfId="119"/>
    <cellStyle name="Заголовок 3" xfId="120"/>
    <cellStyle name="Заголовок 3 2" xfId="121"/>
    <cellStyle name="Заголовок 4" xfId="122"/>
    <cellStyle name="Заголовок 4 2" xfId="123"/>
    <cellStyle name="Итог" xfId="124"/>
    <cellStyle name="Итог 2" xfId="125"/>
    <cellStyle name="Контрольная ячейка" xfId="126"/>
    <cellStyle name="Контрольная ячейка 2" xfId="127"/>
    <cellStyle name="Название" xfId="128"/>
    <cellStyle name="Название 2" xfId="129"/>
    <cellStyle name="Нейтральный" xfId="130"/>
    <cellStyle name="Нейтральный 2" xfId="131"/>
    <cellStyle name="Обычный 10" xfId="132"/>
    <cellStyle name="Обычный 10 2" xfId="133"/>
    <cellStyle name="Обычный 2" xfId="134"/>
    <cellStyle name="Обычный 2 2" xfId="135"/>
    <cellStyle name="Обычный 2 2 2" xfId="136"/>
    <cellStyle name="Обычный 2 2 3" xfId="137"/>
    <cellStyle name="Обычный 2 2 3 2" xfId="138"/>
    <cellStyle name="Обычный 2 2 4" xfId="139"/>
    <cellStyle name="Обычный 2 2 5" xfId="140"/>
    <cellStyle name="Обычный 2 2 6" xfId="141"/>
    <cellStyle name="Обычный 2 3" xfId="142"/>
    <cellStyle name="Обычный 2 3 2" xfId="143"/>
    <cellStyle name="Обычный 2 3 3" xfId="144"/>
    <cellStyle name="Обычный 2 4" xfId="145"/>
    <cellStyle name="Обычный 2_Выездка ноябрь 2010 г." xfId="146"/>
    <cellStyle name="Обычный 3" xfId="147"/>
    <cellStyle name="Обычный 3 2" xfId="148"/>
    <cellStyle name="Обычный 3 2 2" xfId="149"/>
    <cellStyle name="Обычный 3 3" xfId="150"/>
    <cellStyle name="Обычный 3 3 2" xfId="151"/>
    <cellStyle name="Обычный 3 4" xfId="152"/>
    <cellStyle name="Обычный 3 5" xfId="153"/>
    <cellStyle name="Обычный 3_Троеборье спартакиада 2014" xfId="154"/>
    <cellStyle name="Обычный 4" xfId="155"/>
    <cellStyle name="Обычный 4 2" xfId="156"/>
    <cellStyle name="Обычный 4 2 2" xfId="157"/>
    <cellStyle name="Обычный 4 2 2 2" xfId="158"/>
    <cellStyle name="Обычный 4 3" xfId="159"/>
    <cellStyle name="Обычный 5" xfId="160"/>
    <cellStyle name="Обычный 5 2" xfId="161"/>
    <cellStyle name="Обычный 6" xfId="162"/>
    <cellStyle name="Обычный 6 2" xfId="163"/>
    <cellStyle name="Обычный 6 3" xfId="164"/>
    <cellStyle name="Обычный 6 3 2" xfId="165"/>
    <cellStyle name="Обычный 6 4" xfId="166"/>
    <cellStyle name="Обычный 7" xfId="167"/>
    <cellStyle name="Обычный 7 2" xfId="168"/>
    <cellStyle name="Обычный 8" xfId="169"/>
    <cellStyle name="Обычный 8 2" xfId="170"/>
    <cellStyle name="Обычный 9" xfId="171"/>
    <cellStyle name="Обычный_210(1)" xfId="172"/>
    <cellStyle name="Обычный_Выездка ноябрь 2010 г. 2 2" xfId="173"/>
    <cellStyle name="Обычный_выездка образец техно" xfId="174"/>
    <cellStyle name="Обычный_выездка протоколы" xfId="175"/>
    <cellStyle name="Обычный_Выездка технические1" xfId="176"/>
    <cellStyle name="Обычный_Выездка технические1_Подушкинр выездка.июль" xfId="177"/>
    <cellStyle name="Обычный_Детские выездка.xls5" xfId="178"/>
    <cellStyle name="Обычный_Детские выездка.xls5_старт фаворит" xfId="179"/>
    <cellStyle name="Обычный_Липецк 2009" xfId="180"/>
    <cellStyle name="Обычный_Лист Microsoft Excel" xfId="181"/>
    <cellStyle name="Обычный_Лист1 2 2" xfId="182"/>
    <cellStyle name="Обычный_Нижний-10" xfId="183"/>
    <cellStyle name="Обычный_Россия (В) юниоры" xfId="184"/>
    <cellStyle name="Обычный_Тех.рез.езда молод.лош." xfId="185"/>
    <cellStyle name="Обычный_ЧМ выездка" xfId="186"/>
    <cellStyle name="Плохой" xfId="187"/>
    <cellStyle name="Плохой 2" xfId="188"/>
    <cellStyle name="Пояснение" xfId="189"/>
    <cellStyle name="Пояснение 2" xfId="190"/>
    <cellStyle name="Примечание" xfId="191"/>
    <cellStyle name="Примечание 2" xfId="192"/>
    <cellStyle name="Percent" xfId="193"/>
    <cellStyle name="Процентный 2" xfId="194"/>
    <cellStyle name="Связанная ячейка" xfId="195"/>
    <cellStyle name="Связанная ячейка 2" xfId="196"/>
    <cellStyle name="Текст предупреждения" xfId="197"/>
    <cellStyle name="Текст предупреждения 2" xfId="198"/>
    <cellStyle name="Comma" xfId="199"/>
    <cellStyle name="Comma [0]" xfId="200"/>
    <cellStyle name="Хороший" xfId="201"/>
    <cellStyle name="Хороший 2" xfId="20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2</xdr:row>
      <xdr:rowOff>66675</xdr:rowOff>
    </xdr:from>
    <xdr:to>
      <xdr:col>1</xdr:col>
      <xdr:colOff>771525</xdr:colOff>
      <xdr:row>4</xdr:row>
      <xdr:rowOff>161925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04825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142875</xdr:rowOff>
    </xdr:from>
    <xdr:to>
      <xdr:col>1</xdr:col>
      <xdr:colOff>657225</xdr:colOff>
      <xdr:row>3</xdr:row>
      <xdr:rowOff>180975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904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1</xdr:row>
      <xdr:rowOff>190500</xdr:rowOff>
    </xdr:from>
    <xdr:to>
      <xdr:col>21</xdr:col>
      <xdr:colOff>47625</xdr:colOff>
      <xdr:row>3</xdr:row>
      <xdr:rowOff>323850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77700" y="190500"/>
          <a:ext cx="838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133350</xdr:rowOff>
    </xdr:from>
    <xdr:to>
      <xdr:col>1</xdr:col>
      <xdr:colOff>438150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85725</xdr:rowOff>
    </xdr:from>
    <xdr:to>
      <xdr:col>1</xdr:col>
      <xdr:colOff>838200</xdr:colOff>
      <xdr:row>4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952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1</xdr:col>
      <xdr:colOff>714375</xdr:colOff>
      <xdr:row>1</xdr:row>
      <xdr:rowOff>219075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962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466725</xdr:colOff>
      <xdr:row>2</xdr:row>
      <xdr:rowOff>133350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4"/>
  <sheetViews>
    <sheetView view="pageBreakPreview" zoomScale="70" zoomScaleNormal="60" zoomScaleSheetLayoutView="70" zoomScalePageLayoutView="0" workbookViewId="0" topLeftCell="A2">
      <selection activeCell="I7" sqref="I7:R7"/>
    </sheetView>
  </sheetViews>
  <sheetFormatPr defaultColWidth="9.33203125" defaultRowHeight="12.75"/>
  <cols>
    <col min="1" max="1" width="7.66015625" style="49" customWidth="1"/>
    <col min="2" max="2" width="23.5" style="53" customWidth="1"/>
    <col min="3" max="3" width="9.33203125" style="53" hidden="1" customWidth="1"/>
    <col min="4" max="4" width="9.16015625" style="49" customWidth="1"/>
    <col min="5" max="5" width="36.5" style="49" customWidth="1"/>
    <col min="6" max="7" width="9.33203125" style="49" hidden="1" customWidth="1"/>
    <col min="8" max="8" width="28.66015625" style="49" customWidth="1"/>
    <col min="9" max="9" width="9.66015625" style="51" customWidth="1"/>
    <col min="10" max="10" width="9.66015625" style="49" customWidth="1"/>
    <col min="11" max="16" width="9.66015625" style="52" customWidth="1"/>
    <col min="17" max="17" width="11.5" style="51" customWidth="1"/>
    <col min="18" max="18" width="11.5" style="52" customWidth="1"/>
    <col min="19" max="19" width="16" style="49" customWidth="1"/>
    <col min="20" max="20" width="0" style="49" hidden="1" customWidth="1"/>
    <col min="21" max="21" width="0" style="52" hidden="1" customWidth="1"/>
    <col min="22" max="16384" width="9.33203125" style="49" customWidth="1"/>
  </cols>
  <sheetData>
    <row r="1" spans="1:21" s="4" customFormat="1" ht="14.25" customHeight="1" hidden="1">
      <c r="A1" s="1" t="s">
        <v>0</v>
      </c>
      <c r="B1" s="2"/>
      <c r="C1" s="2"/>
      <c r="D1" s="2"/>
      <c r="E1" s="3"/>
      <c r="F1" s="3"/>
      <c r="G1" s="3"/>
      <c r="I1" s="5"/>
      <c r="J1" s="6"/>
      <c r="K1" s="7" t="s">
        <v>1</v>
      </c>
      <c r="L1" s="7"/>
      <c r="M1" s="7"/>
      <c r="N1" s="7"/>
      <c r="O1" s="7"/>
      <c r="P1" s="7"/>
      <c r="Q1" s="5"/>
      <c r="R1" s="7" t="s">
        <v>2</v>
      </c>
      <c r="S1" s="6"/>
      <c r="T1" s="6"/>
      <c r="U1" s="8" t="s">
        <v>3</v>
      </c>
    </row>
    <row r="2" spans="1:21" s="9" customFormat="1" ht="34.5" customHeight="1">
      <c r="A2" s="338" t="s">
        <v>4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</row>
    <row r="3" spans="1:21" s="10" customFormat="1" ht="27.75" customHeight="1">
      <c r="A3" s="339" t="s">
        <v>5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</row>
    <row r="4" spans="1:21" s="11" customFormat="1" ht="34.5" customHeight="1">
      <c r="A4" s="340" t="s">
        <v>6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</row>
    <row r="5" spans="1:21" s="12" customFormat="1" ht="34.5" customHeight="1">
      <c r="A5" s="341" t="s">
        <v>7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</row>
    <row r="6" spans="1:21" s="16" customFormat="1" ht="21.75" customHeight="1">
      <c r="A6" s="342" t="s">
        <v>8</v>
      </c>
      <c r="B6" s="342"/>
      <c r="C6" s="342"/>
      <c r="D6" s="342"/>
      <c r="E6" s="342"/>
      <c r="F6" s="13"/>
      <c r="G6" s="13"/>
      <c r="H6" s="14"/>
      <c r="I6" s="14"/>
      <c r="J6" s="15"/>
      <c r="K6" s="15"/>
      <c r="L6" s="15"/>
      <c r="M6" s="15"/>
      <c r="N6" s="15"/>
      <c r="O6" s="15"/>
      <c r="P6" s="15"/>
      <c r="R6" s="17"/>
      <c r="S6" s="18" t="s">
        <v>9</v>
      </c>
      <c r="T6" s="17"/>
      <c r="U6" s="17"/>
    </row>
    <row r="7" spans="1:21" s="23" customFormat="1" ht="25.5" customHeight="1">
      <c r="A7" s="343" t="s">
        <v>10</v>
      </c>
      <c r="B7" s="344" t="s">
        <v>11</v>
      </c>
      <c r="C7" s="20"/>
      <c r="D7" s="335" t="s">
        <v>12</v>
      </c>
      <c r="E7" s="345" t="s">
        <v>13</v>
      </c>
      <c r="F7" s="22"/>
      <c r="G7" s="22"/>
      <c r="H7" s="346" t="s">
        <v>14</v>
      </c>
      <c r="I7" s="333" t="s">
        <v>15</v>
      </c>
      <c r="J7" s="333"/>
      <c r="K7" s="333"/>
      <c r="L7" s="333"/>
      <c r="M7" s="333"/>
      <c r="N7" s="333"/>
      <c r="O7" s="333"/>
      <c r="P7" s="333"/>
      <c r="Q7" s="333"/>
      <c r="R7" s="333"/>
      <c r="S7" s="334" t="s">
        <v>16</v>
      </c>
      <c r="T7" s="335" t="s">
        <v>17</v>
      </c>
      <c r="U7" s="336" t="s">
        <v>18</v>
      </c>
    </row>
    <row r="8" spans="1:21" s="23" customFormat="1" ht="97.5" customHeight="1">
      <c r="A8" s="343"/>
      <c r="B8" s="344"/>
      <c r="C8" s="19"/>
      <c r="D8" s="335"/>
      <c r="E8" s="345"/>
      <c r="F8" s="21"/>
      <c r="G8" s="21"/>
      <c r="H8" s="346"/>
      <c r="I8" s="24" t="s">
        <v>19</v>
      </c>
      <c r="J8" s="24" t="s">
        <v>20</v>
      </c>
      <c r="K8" s="24" t="s">
        <v>21</v>
      </c>
      <c r="L8" s="24" t="s">
        <v>22</v>
      </c>
      <c r="M8" s="24" t="s">
        <v>23</v>
      </c>
      <c r="N8" s="24" t="s">
        <v>24</v>
      </c>
      <c r="O8" s="24" t="s">
        <v>25</v>
      </c>
      <c r="P8" s="24" t="s">
        <v>26</v>
      </c>
      <c r="Q8" s="25" t="s">
        <v>27</v>
      </c>
      <c r="R8" s="25" t="s">
        <v>28</v>
      </c>
      <c r="S8" s="334"/>
      <c r="T8" s="335"/>
      <c r="U8" s="336"/>
    </row>
    <row r="9" spans="1:21" s="28" customFormat="1" ht="30.75" customHeight="1">
      <c r="A9" s="337" t="s">
        <v>29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27"/>
      <c r="U9" s="27"/>
    </row>
    <row r="10" spans="1:21" s="41" customFormat="1" ht="57.75" customHeight="1">
      <c r="A10" s="29"/>
      <c r="B10" s="30" t="s">
        <v>30</v>
      </c>
      <c r="C10" s="31" t="s">
        <v>31</v>
      </c>
      <c r="D10" s="32"/>
      <c r="E10" s="33" t="s">
        <v>32</v>
      </c>
      <c r="F10" s="34" t="s">
        <v>33</v>
      </c>
      <c r="G10" s="35" t="s">
        <v>34</v>
      </c>
      <c r="H10" s="36" t="s">
        <v>8</v>
      </c>
      <c r="I10" s="37">
        <v>5</v>
      </c>
      <c r="J10" s="37">
        <v>4.5</v>
      </c>
      <c r="K10" s="37">
        <v>4.5</v>
      </c>
      <c r="L10" s="37">
        <v>5</v>
      </c>
      <c r="M10" s="37"/>
      <c r="N10" s="37"/>
      <c r="O10" s="37"/>
      <c r="P10" s="37"/>
      <c r="Q10" s="37"/>
      <c r="R10" s="37"/>
      <c r="S10" s="38">
        <f>SUM(I10:R10)</f>
        <v>19</v>
      </c>
      <c r="T10" s="39"/>
      <c r="U10" s="40"/>
    </row>
    <row r="11" spans="1:21" s="41" customFormat="1" ht="57.75" customHeight="1">
      <c r="A11" s="29"/>
      <c r="B11" s="42" t="s">
        <v>35</v>
      </c>
      <c r="C11" s="31" t="s">
        <v>31</v>
      </c>
      <c r="D11" s="43"/>
      <c r="E11" s="44" t="s">
        <v>36</v>
      </c>
      <c r="F11" s="34" t="s">
        <v>37</v>
      </c>
      <c r="G11" s="35" t="s">
        <v>34</v>
      </c>
      <c r="H11" s="35" t="s">
        <v>8</v>
      </c>
      <c r="I11" s="37">
        <v>5</v>
      </c>
      <c r="J11" s="37">
        <v>4</v>
      </c>
      <c r="K11" s="37">
        <v>5</v>
      </c>
      <c r="L11" s="37">
        <v>5</v>
      </c>
      <c r="M11" s="37">
        <v>4.5</v>
      </c>
      <c r="N11" s="37">
        <v>4</v>
      </c>
      <c r="O11" s="37">
        <v>4</v>
      </c>
      <c r="P11" s="37">
        <v>5</v>
      </c>
      <c r="Q11" s="37">
        <v>5</v>
      </c>
      <c r="R11" s="37">
        <v>4</v>
      </c>
      <c r="S11" s="38">
        <f>SUM(I11:R11)</f>
        <v>45.5</v>
      </c>
      <c r="T11" s="39"/>
      <c r="U11" s="40"/>
    </row>
    <row r="12" spans="1:19" s="46" customFormat="1" ht="56.25" customHeight="1">
      <c r="A12" s="45" t="s">
        <v>38</v>
      </c>
      <c r="H12" s="47" t="s">
        <v>39</v>
      </c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18" s="46" customFormat="1" ht="56.25" customHeight="1">
      <c r="A13" s="45" t="s">
        <v>40</v>
      </c>
      <c r="H13" s="48" t="s">
        <v>41</v>
      </c>
      <c r="R13" s="45"/>
    </row>
    <row r="14" spans="1:21" s="51" customFormat="1" ht="56.25" customHeight="1">
      <c r="A14" s="49"/>
      <c r="B14" s="50"/>
      <c r="C14" s="50"/>
      <c r="D14" s="50"/>
      <c r="E14" s="50"/>
      <c r="F14" s="50"/>
      <c r="G14" s="50"/>
      <c r="H14" s="50"/>
      <c r="J14" s="49"/>
      <c r="K14" s="52"/>
      <c r="L14" s="52"/>
      <c r="M14" s="52"/>
      <c r="N14" s="52"/>
      <c r="O14" s="52"/>
      <c r="P14" s="52"/>
      <c r="R14" s="52"/>
      <c r="S14" s="49"/>
      <c r="T14" s="49"/>
      <c r="U14" s="52"/>
    </row>
  </sheetData>
  <sheetProtection selectLockedCells="1" selectUnlockedCells="1"/>
  <mergeCells count="15">
    <mergeCell ref="A7:A8"/>
    <mergeCell ref="B7:B8"/>
    <mergeCell ref="D7:D8"/>
    <mergeCell ref="E7:E8"/>
    <mergeCell ref="H7:H8"/>
    <mergeCell ref="I7:R7"/>
    <mergeCell ref="S7:S8"/>
    <mergeCell ref="T7:T8"/>
    <mergeCell ref="U7:U8"/>
    <mergeCell ref="A9:S9"/>
    <mergeCell ref="A2:U2"/>
    <mergeCell ref="A3:U3"/>
    <mergeCell ref="A4:U4"/>
    <mergeCell ref="A5:U5"/>
    <mergeCell ref="A6:E6"/>
  </mergeCells>
  <printOptions horizontalCentered="1"/>
  <pageMargins left="0" right="0" top="0" bottom="0" header="0.5118055555555555" footer="0.5118055555555555"/>
  <pageSetup fitToHeight="1" fitToWidth="1" horizontalDpi="300" verticalDpi="3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I28"/>
  <sheetViews>
    <sheetView view="pageBreakPreview" zoomScale="75" zoomScaleNormal="70" zoomScaleSheetLayoutView="75" zoomScalePageLayoutView="0" workbookViewId="0" topLeftCell="A2">
      <selection activeCell="Z4" sqref="Z4"/>
    </sheetView>
  </sheetViews>
  <sheetFormatPr defaultColWidth="10.66015625" defaultRowHeight="12.75"/>
  <cols>
    <col min="1" max="1" width="6.83203125" style="110" customWidth="1"/>
    <col min="2" max="2" width="30.16015625" style="110" customWidth="1"/>
    <col min="3" max="3" width="10.66015625" style="110" hidden="1" customWidth="1"/>
    <col min="4" max="4" width="6.33203125" style="111" customWidth="1"/>
    <col min="5" max="5" width="44.5" style="112" customWidth="1"/>
    <col min="6" max="6" width="10.66015625" style="110" hidden="1" customWidth="1"/>
    <col min="7" max="7" width="10.66015625" style="111" hidden="1" customWidth="1"/>
    <col min="8" max="8" width="33.16015625" style="110" customWidth="1"/>
    <col min="9" max="9" width="10.66015625" style="110" hidden="1" customWidth="1"/>
    <col min="10" max="10" width="9.66015625" style="113" customWidth="1"/>
    <col min="11" max="11" width="13.83203125" style="114" customWidth="1"/>
    <col min="12" max="12" width="4.33203125" style="110" customWidth="1"/>
    <col min="13" max="13" width="9.16015625" style="113" customWidth="1"/>
    <col min="14" max="14" width="14" style="114" customWidth="1"/>
    <col min="15" max="15" width="5.83203125" style="110" customWidth="1"/>
    <col min="16" max="16" width="10.83203125" style="113" customWidth="1"/>
    <col min="17" max="17" width="15.83203125" style="114" customWidth="1"/>
    <col min="18" max="18" width="6" style="110" customWidth="1"/>
    <col min="19" max="19" width="4.5" style="110" customWidth="1"/>
    <col min="20" max="20" width="10.16015625" style="110" customWidth="1"/>
    <col min="21" max="21" width="0" style="110" hidden="1" customWidth="1"/>
    <col min="22" max="22" width="13.16015625" style="114" customWidth="1"/>
    <col min="23" max="23" width="3.33203125" style="110" hidden="1" customWidth="1"/>
    <col min="24" max="24" width="0" style="110" hidden="1" customWidth="1"/>
    <col min="25" max="16384" width="10.66015625" style="110" customWidth="1"/>
  </cols>
  <sheetData>
    <row r="1" spans="1:35" s="63" customFormat="1" ht="14.25" hidden="1">
      <c r="A1" s="54" t="s">
        <v>0</v>
      </c>
      <c r="B1" s="55"/>
      <c r="C1" s="54" t="s">
        <v>42</v>
      </c>
      <c r="D1" s="56"/>
      <c r="E1" s="57"/>
      <c r="F1" s="54" t="s">
        <v>43</v>
      </c>
      <c r="G1" s="58"/>
      <c r="H1" s="55"/>
      <c r="I1" s="55"/>
      <c r="J1" s="59"/>
      <c r="K1" s="60" t="s">
        <v>44</v>
      </c>
      <c r="L1" s="61"/>
      <c r="M1" s="59"/>
      <c r="N1" s="60" t="s">
        <v>1</v>
      </c>
      <c r="O1" s="61"/>
      <c r="P1" s="59"/>
      <c r="Q1" s="60" t="s">
        <v>2</v>
      </c>
      <c r="R1" s="61"/>
      <c r="S1" s="61"/>
      <c r="T1" s="61"/>
      <c r="U1" s="61"/>
      <c r="V1" s="62" t="s">
        <v>3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I1" s="64"/>
    </row>
    <row r="2" spans="1:23" s="9" customFormat="1" ht="39.75" customHeight="1">
      <c r="A2" s="361" t="s">
        <v>4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</row>
    <row r="3" spans="1:23" s="9" customFormat="1" ht="25.5" customHeight="1">
      <c r="A3" s="361" t="s">
        <v>45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</row>
    <row r="4" spans="1:25" s="10" customFormat="1" ht="27.75" customHeight="1">
      <c r="A4" s="339" t="s">
        <v>5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65"/>
      <c r="Y4"/>
    </row>
    <row r="5" spans="1:24" s="67" customFormat="1" ht="33" customHeight="1">
      <c r="A5" s="362" t="s">
        <v>46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66" t="s">
        <v>47</v>
      </c>
    </row>
    <row r="6" spans="1:24" s="68" customFormat="1" ht="24.75" customHeight="1">
      <c r="A6" s="363" t="s">
        <v>48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</row>
    <row r="7" spans="1:24" s="16" customFormat="1" ht="21.75" customHeight="1" thickBot="1">
      <c r="A7" s="342" t="s">
        <v>8</v>
      </c>
      <c r="B7" s="342"/>
      <c r="C7" s="342"/>
      <c r="D7" s="342"/>
      <c r="E7" s="342"/>
      <c r="F7" s="13"/>
      <c r="G7" s="13"/>
      <c r="H7" s="14"/>
      <c r="I7" s="14"/>
      <c r="J7" s="15"/>
      <c r="K7" s="15"/>
      <c r="L7" s="15"/>
      <c r="M7" s="15"/>
      <c r="N7" s="15"/>
      <c r="O7" s="15"/>
      <c r="P7" s="15"/>
      <c r="Q7" s="15"/>
      <c r="R7" s="17"/>
      <c r="S7" s="17"/>
      <c r="T7" s="17"/>
      <c r="U7" s="17"/>
      <c r="V7" s="69" t="s">
        <v>9</v>
      </c>
      <c r="W7" s="17"/>
      <c r="X7" s="17"/>
    </row>
    <row r="8" spans="1:23" s="71" customFormat="1" ht="13.5" customHeight="1" thickBot="1">
      <c r="A8" s="359" t="s">
        <v>10</v>
      </c>
      <c r="B8" s="354" t="s">
        <v>49</v>
      </c>
      <c r="C8" s="360" t="s">
        <v>50</v>
      </c>
      <c r="D8" s="360" t="s">
        <v>12</v>
      </c>
      <c r="E8" s="354" t="s">
        <v>13</v>
      </c>
      <c r="F8" s="354" t="s">
        <v>51</v>
      </c>
      <c r="G8" s="354" t="s">
        <v>52</v>
      </c>
      <c r="H8" s="355" t="s">
        <v>53</v>
      </c>
      <c r="I8" s="70"/>
      <c r="J8" s="356" t="s">
        <v>54</v>
      </c>
      <c r="K8" s="356"/>
      <c r="L8" s="356"/>
      <c r="M8" s="357" t="s">
        <v>55</v>
      </c>
      <c r="N8" s="357"/>
      <c r="O8" s="357"/>
      <c r="P8" s="356" t="s">
        <v>56</v>
      </c>
      <c r="Q8" s="356"/>
      <c r="R8" s="356"/>
      <c r="S8" s="358" t="s">
        <v>57</v>
      </c>
      <c r="T8" s="350" t="s">
        <v>58</v>
      </c>
      <c r="U8" s="351" t="s">
        <v>59</v>
      </c>
      <c r="V8" s="352" t="s">
        <v>60</v>
      </c>
      <c r="W8" s="353" t="s">
        <v>61</v>
      </c>
    </row>
    <row r="9" spans="1:23" s="71" customFormat="1" ht="13.5" customHeight="1" hidden="1" thickBot="1">
      <c r="A9" s="359"/>
      <c r="B9" s="354"/>
      <c r="C9" s="360"/>
      <c r="D9" s="360"/>
      <c r="E9" s="354"/>
      <c r="F9" s="354"/>
      <c r="G9" s="354"/>
      <c r="H9" s="355"/>
      <c r="I9" s="72"/>
      <c r="J9" s="73"/>
      <c r="K9" s="74"/>
      <c r="L9" s="75"/>
      <c r="M9" s="76"/>
      <c r="N9" s="77"/>
      <c r="O9" s="78"/>
      <c r="P9" s="73"/>
      <c r="Q9" s="74"/>
      <c r="R9" s="75"/>
      <c r="S9" s="358"/>
      <c r="T9" s="350"/>
      <c r="U9" s="351"/>
      <c r="V9" s="352"/>
      <c r="W9" s="353"/>
    </row>
    <row r="10" spans="1:23" s="71" customFormat="1" ht="65.25" customHeight="1" thickBot="1">
      <c r="A10" s="359"/>
      <c r="B10" s="354"/>
      <c r="C10" s="360"/>
      <c r="D10" s="360"/>
      <c r="E10" s="354"/>
      <c r="F10" s="354"/>
      <c r="G10" s="354"/>
      <c r="H10" s="355"/>
      <c r="I10" s="72"/>
      <c r="J10" s="79" t="s">
        <v>62</v>
      </c>
      <c r="K10" s="80" t="s">
        <v>63</v>
      </c>
      <c r="L10" s="81" t="s">
        <v>64</v>
      </c>
      <c r="M10" s="79" t="s">
        <v>62</v>
      </c>
      <c r="N10" s="80" t="s">
        <v>63</v>
      </c>
      <c r="O10" s="81" t="s">
        <v>64</v>
      </c>
      <c r="P10" s="79" t="s">
        <v>62</v>
      </c>
      <c r="Q10" s="80" t="s">
        <v>63</v>
      </c>
      <c r="R10" s="81" t="s">
        <v>64</v>
      </c>
      <c r="S10" s="358"/>
      <c r="T10" s="350"/>
      <c r="U10" s="351"/>
      <c r="V10" s="352"/>
      <c r="W10" s="353"/>
    </row>
    <row r="11" spans="1:23" s="71" customFormat="1" ht="42" customHeight="1" hidden="1">
      <c r="A11" s="337" t="s">
        <v>65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</row>
    <row r="12" spans="1:26" s="28" customFormat="1" ht="21.75" customHeight="1" hidden="1">
      <c r="A12" s="347" t="s">
        <v>66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>
        <f>J12/3.2</f>
        <v>0</v>
      </c>
      <c r="L12" s="348" t="e">
        <f>RANK(K12,$K$18:$K$19,0)</f>
        <v>#N/A</v>
      </c>
      <c r="M12" s="348"/>
      <c r="N12" s="348">
        <f>M12/3.2</f>
        <v>0</v>
      </c>
      <c r="O12" s="348" t="e">
        <f>RANK(N12,$N$18:$N$19,0)</f>
        <v>#N/A</v>
      </c>
      <c r="P12" s="348"/>
      <c r="Q12" s="348">
        <f>P12/3.2</f>
        <v>0</v>
      </c>
      <c r="R12" s="348" t="e">
        <f>RANK(Q12,$Q$18:$Q$19,0)</f>
        <v>#N/A</v>
      </c>
      <c r="S12" s="348"/>
      <c r="T12" s="348">
        <f>P12+M12+J12</f>
        <v>0</v>
      </c>
      <c r="U12" s="348"/>
      <c r="V12" s="348">
        <f>(K12+N12+Q12)/3.2</f>
        <v>0</v>
      </c>
      <c r="W12" s="348"/>
      <c r="X12" s="349"/>
      <c r="Z12" s="82"/>
    </row>
    <row r="13" spans="1:23" s="28" customFormat="1" ht="42" customHeight="1" hidden="1">
      <c r="A13" s="83">
        <f>RANK(V13,$V$13:$V$14)</f>
        <v>1</v>
      </c>
      <c r="B13" s="84" t="s">
        <v>67</v>
      </c>
      <c r="C13" s="85"/>
      <c r="D13" s="86"/>
      <c r="E13" s="84" t="s">
        <v>68</v>
      </c>
      <c r="F13" s="87" t="s">
        <v>69</v>
      </c>
      <c r="G13" s="88" t="s">
        <v>70</v>
      </c>
      <c r="H13" s="89" t="s">
        <v>71</v>
      </c>
      <c r="I13" s="90"/>
      <c r="J13" s="91">
        <v>153.5</v>
      </c>
      <c r="K13" s="92">
        <f>J13/2.3</f>
        <v>66.73913043478261</v>
      </c>
      <c r="L13" s="93">
        <f>RANK(K13,$K$13:$K$14,0)</f>
        <v>2</v>
      </c>
      <c r="M13" s="91">
        <v>145.5</v>
      </c>
      <c r="N13" s="92">
        <f>M13/2.3</f>
        <v>63.2608695652174</v>
      </c>
      <c r="O13" s="93">
        <f>RANK(N13,$N$13:$N$14,0)</f>
        <v>1</v>
      </c>
      <c r="P13" s="91">
        <v>149</v>
      </c>
      <c r="Q13" s="92">
        <f>P13/2.3</f>
        <v>64.78260869565217</v>
      </c>
      <c r="R13" s="93">
        <f>RANK(Q13,$Q$13:$Q$14,0)</f>
        <v>1</v>
      </c>
      <c r="S13" s="93"/>
      <c r="T13" s="94">
        <f>P13+M13+J13</f>
        <v>448</v>
      </c>
      <c r="U13" s="95"/>
      <c r="V13" s="92">
        <f>(K13+N13+Q13)/3</f>
        <v>64.92753623188406</v>
      </c>
      <c r="W13" s="96"/>
    </row>
    <row r="14" spans="1:35" s="28" customFormat="1" ht="42" customHeight="1" hidden="1">
      <c r="A14" s="83">
        <f>RANK(V14,$V$13:$V$14)</f>
        <v>2</v>
      </c>
      <c r="B14" s="84" t="s">
        <v>72</v>
      </c>
      <c r="C14" s="85" t="s">
        <v>73</v>
      </c>
      <c r="D14" s="86"/>
      <c r="E14" s="84" t="s">
        <v>74</v>
      </c>
      <c r="F14" s="87" t="s">
        <v>75</v>
      </c>
      <c r="G14" s="97"/>
      <c r="H14" s="89" t="s">
        <v>71</v>
      </c>
      <c r="I14" s="26"/>
      <c r="J14" s="91">
        <v>160</v>
      </c>
      <c r="K14" s="92">
        <f>J14/2.3-0.5</f>
        <v>69.06521739130436</v>
      </c>
      <c r="L14" s="93">
        <f>RANK(K14,$K$13:$K$14,0)</f>
        <v>1</v>
      </c>
      <c r="M14" s="91">
        <v>141.5</v>
      </c>
      <c r="N14" s="92">
        <f>M14/2.3-0.5</f>
        <v>61.02173913043479</v>
      </c>
      <c r="O14" s="93">
        <f>RANK(N14,$N$13:$N$14,0)</f>
        <v>2</v>
      </c>
      <c r="P14" s="91">
        <v>149.5</v>
      </c>
      <c r="Q14" s="92">
        <f>P14/2.3-0.5</f>
        <v>64.5</v>
      </c>
      <c r="R14" s="93">
        <f>RANK(Q14,$Q$13:$Q$14,0)</f>
        <v>2</v>
      </c>
      <c r="S14" s="98">
        <v>1</v>
      </c>
      <c r="T14" s="94">
        <f>P14+M14+J14</f>
        <v>451</v>
      </c>
      <c r="U14" s="26"/>
      <c r="V14" s="92">
        <f>(K14+N14+Q14)/3</f>
        <v>64.86231884057972</v>
      </c>
      <c r="W14" s="26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</row>
    <row r="15" spans="1:26" s="28" customFormat="1" ht="41.25" customHeight="1">
      <c r="A15" s="347" t="s">
        <v>76</v>
      </c>
      <c r="B15" s="348"/>
      <c r="C15" s="348"/>
      <c r="D15" s="348"/>
      <c r="E15" s="348"/>
      <c r="F15" s="348"/>
      <c r="G15" s="348"/>
      <c r="H15" s="348"/>
      <c r="I15" s="348"/>
      <c r="J15" s="348"/>
      <c r="K15" s="348">
        <f>J15/3.2</f>
        <v>0</v>
      </c>
      <c r="L15" s="348" t="e">
        <f>RANK(K15,$K$18:$K$19,0)</f>
        <v>#N/A</v>
      </c>
      <c r="M15" s="348"/>
      <c r="N15" s="348">
        <f>M15/3.2</f>
        <v>0</v>
      </c>
      <c r="O15" s="348" t="e">
        <f>RANK(N15,$N$18:$N$19,0)</f>
        <v>#N/A</v>
      </c>
      <c r="P15" s="348"/>
      <c r="Q15" s="348">
        <f>P15/3.2</f>
        <v>0</v>
      </c>
      <c r="R15" s="348" t="e">
        <f>RANK(Q15,$Q$18:$Q$19,0)</f>
        <v>#N/A</v>
      </c>
      <c r="S15" s="348"/>
      <c r="T15" s="348">
        <f>P15+M15+J15</f>
        <v>0</v>
      </c>
      <c r="U15" s="348"/>
      <c r="V15" s="348">
        <f>(K15+N15+Q15)/3.2</f>
        <v>0</v>
      </c>
      <c r="W15" s="348"/>
      <c r="X15" s="349"/>
      <c r="Z15" s="82"/>
    </row>
    <row r="16" spans="1:23" s="28" customFormat="1" ht="57" customHeight="1">
      <c r="A16" s="83">
        <f>RANK(V16,$V$16:$V$16)</f>
        <v>1</v>
      </c>
      <c r="B16" s="30" t="s">
        <v>77</v>
      </c>
      <c r="C16" s="31" t="s">
        <v>78</v>
      </c>
      <c r="D16" s="32" t="s">
        <v>79</v>
      </c>
      <c r="E16" s="99" t="s">
        <v>80</v>
      </c>
      <c r="F16" s="34" t="s">
        <v>33</v>
      </c>
      <c r="G16" s="35" t="s">
        <v>34</v>
      </c>
      <c r="H16" s="35" t="s">
        <v>8</v>
      </c>
      <c r="I16" s="90"/>
      <c r="J16" s="100">
        <v>130.5</v>
      </c>
      <c r="K16" s="101">
        <f>J16/1.9</f>
        <v>68.6842105263158</v>
      </c>
      <c r="L16" s="102">
        <v>1</v>
      </c>
      <c r="M16" s="100">
        <v>131</v>
      </c>
      <c r="N16" s="101">
        <f>M16/1.9</f>
        <v>68.94736842105263</v>
      </c>
      <c r="O16" s="102">
        <v>1</v>
      </c>
      <c r="P16" s="100">
        <v>130.5</v>
      </c>
      <c r="Q16" s="101">
        <f>P16/1.9</f>
        <v>68.6842105263158</v>
      </c>
      <c r="R16" s="102">
        <v>1</v>
      </c>
      <c r="S16" s="102"/>
      <c r="T16" s="103">
        <f>P16+M16+J16</f>
        <v>392</v>
      </c>
      <c r="U16" s="95"/>
      <c r="V16" s="101">
        <f>(K16+N16+Q16)/3</f>
        <v>68.77192982456141</v>
      </c>
      <c r="W16" s="96"/>
    </row>
    <row r="17" spans="1:26" s="28" customFormat="1" ht="21.75" customHeight="1" hidden="1">
      <c r="A17" s="347" t="s">
        <v>81</v>
      </c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9"/>
      <c r="Z17" s="82"/>
    </row>
    <row r="18" spans="1:35" s="71" customFormat="1" ht="42" customHeight="1" hidden="1">
      <c r="A18" s="83">
        <f>RANK(V18,$V$18:$V$19)</f>
        <v>1</v>
      </c>
      <c r="B18" s="84" t="s">
        <v>72</v>
      </c>
      <c r="C18" s="85" t="s">
        <v>73</v>
      </c>
      <c r="D18" s="86"/>
      <c r="E18" s="84" t="s">
        <v>82</v>
      </c>
      <c r="F18" s="87"/>
      <c r="G18" s="97"/>
      <c r="H18" s="89" t="s">
        <v>71</v>
      </c>
      <c r="I18" s="104"/>
      <c r="J18" s="91">
        <v>175.5</v>
      </c>
      <c r="K18" s="92">
        <f>J18/2.6-1.5</f>
        <v>66</v>
      </c>
      <c r="L18" s="93">
        <f>RANK(K18,$K$18:$K$19,0)</f>
        <v>1</v>
      </c>
      <c r="M18" s="91">
        <v>166.5</v>
      </c>
      <c r="N18" s="92">
        <f>M18/2.6-1.5</f>
        <v>62.53846153846153</v>
      </c>
      <c r="O18" s="93">
        <f>RANK(N18,$N$18:$N$19,0)</f>
        <v>1</v>
      </c>
      <c r="P18" s="91">
        <v>172</v>
      </c>
      <c r="Q18" s="92">
        <f>P18/2.6-1.5</f>
        <v>64.65384615384615</v>
      </c>
      <c r="R18" s="93">
        <f>RANK(Q18,$Q$18:$Q$19,0)</f>
        <v>1</v>
      </c>
      <c r="S18" s="93"/>
      <c r="T18" s="94">
        <f>P18+M18+J18</f>
        <v>514</v>
      </c>
      <c r="U18" s="105"/>
      <c r="V18" s="92">
        <f>(K18+N18+Q18)/3</f>
        <v>64.3974358974359</v>
      </c>
      <c r="W18" s="106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23" s="28" customFormat="1" ht="42" customHeight="1" hidden="1">
      <c r="A19" s="83">
        <f>RANK(V19,$V$18:$V$19)</f>
        <v>2</v>
      </c>
      <c r="B19" s="84" t="s">
        <v>83</v>
      </c>
      <c r="C19" s="85" t="s">
        <v>84</v>
      </c>
      <c r="D19" s="86" t="s">
        <v>85</v>
      </c>
      <c r="E19" s="84" t="s">
        <v>86</v>
      </c>
      <c r="F19" s="87" t="s">
        <v>87</v>
      </c>
      <c r="G19" s="97" t="s">
        <v>88</v>
      </c>
      <c r="H19" s="89" t="s">
        <v>89</v>
      </c>
      <c r="I19" s="104"/>
      <c r="J19" s="91">
        <v>156.5</v>
      </c>
      <c r="K19" s="92">
        <f>J19/2.6-0.5*$S19</f>
        <v>60.19230769230769</v>
      </c>
      <c r="L19" s="93">
        <f>RANK(K19,$K$18:$K$19,0)</f>
        <v>2</v>
      </c>
      <c r="M19" s="91">
        <v>159.5</v>
      </c>
      <c r="N19" s="92">
        <f>M19/2.6-0.5*$S19</f>
        <v>61.34615384615385</v>
      </c>
      <c r="O19" s="93">
        <f>RANK(N19,$N$18:$N$19,0)</f>
        <v>2</v>
      </c>
      <c r="P19" s="91">
        <v>164.5</v>
      </c>
      <c r="Q19" s="92">
        <f>P19/2.6-0.5*$S19</f>
        <v>63.26923076923077</v>
      </c>
      <c r="R19" s="93">
        <f>RANK(Q19,$Q$18:$Q$19,0)</f>
        <v>2</v>
      </c>
      <c r="S19" s="93"/>
      <c r="T19" s="94">
        <f>P19+M19+J19</f>
        <v>480.5</v>
      </c>
      <c r="U19" s="105"/>
      <c r="V19" s="92">
        <f>(K19+N19+Q19)/3</f>
        <v>61.60256410256411</v>
      </c>
      <c r="W19" s="96"/>
    </row>
    <row r="20" spans="1:26" s="28" customFormat="1" ht="21.75" customHeight="1" hidden="1">
      <c r="A20" s="347" t="s">
        <v>90</v>
      </c>
      <c r="B20" s="348"/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9"/>
      <c r="Z20" s="82"/>
    </row>
    <row r="21" spans="1:35" s="71" customFormat="1" ht="42" customHeight="1" hidden="1">
      <c r="A21" s="83">
        <v>1</v>
      </c>
      <c r="B21" s="84" t="s">
        <v>72</v>
      </c>
      <c r="C21" s="85" t="s">
        <v>73</v>
      </c>
      <c r="D21" s="86"/>
      <c r="E21" s="84" t="s">
        <v>82</v>
      </c>
      <c r="F21" s="87"/>
      <c r="G21" s="97"/>
      <c r="H21" s="89" t="s">
        <v>71</v>
      </c>
      <c r="I21" s="104"/>
      <c r="J21" s="91">
        <v>150.5</v>
      </c>
      <c r="K21" s="92">
        <f>J21/2.2</f>
        <v>68.4090909090909</v>
      </c>
      <c r="L21" s="93">
        <v>1</v>
      </c>
      <c r="M21" s="91">
        <v>142</v>
      </c>
      <c r="N21" s="92">
        <f>M21/2.2</f>
        <v>64.54545454545455</v>
      </c>
      <c r="O21" s="93">
        <v>1</v>
      </c>
      <c r="P21" s="91">
        <v>153.5</v>
      </c>
      <c r="Q21" s="92">
        <f>P21/2.2</f>
        <v>69.77272727272727</v>
      </c>
      <c r="R21" s="93">
        <v>1</v>
      </c>
      <c r="S21" s="93"/>
      <c r="T21" s="94">
        <f>P21+M21+J21</f>
        <v>446</v>
      </c>
      <c r="U21" s="105"/>
      <c r="V21" s="92">
        <f>(K21+N21+Q21)/3</f>
        <v>67.57575757575756</v>
      </c>
      <c r="W21" s="106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</row>
    <row r="22" spans="1:26" s="28" customFormat="1" ht="21.75" customHeight="1" hidden="1">
      <c r="A22" s="347" t="s">
        <v>91</v>
      </c>
      <c r="B22" s="348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9"/>
      <c r="Z22" s="82"/>
    </row>
    <row r="23" spans="1:35" s="71" customFormat="1" ht="42" customHeight="1" hidden="1">
      <c r="A23" s="83">
        <v>1</v>
      </c>
      <c r="B23" s="84" t="s">
        <v>83</v>
      </c>
      <c r="C23" s="85" t="s">
        <v>84</v>
      </c>
      <c r="D23" s="86" t="s">
        <v>85</v>
      </c>
      <c r="E23" s="84" t="s">
        <v>86</v>
      </c>
      <c r="F23" s="87" t="s">
        <v>87</v>
      </c>
      <c r="G23" s="97" t="s">
        <v>88</v>
      </c>
      <c r="H23" s="89" t="s">
        <v>89</v>
      </c>
      <c r="I23" s="104"/>
      <c r="J23" s="91">
        <v>196.5</v>
      </c>
      <c r="K23" s="92">
        <f>J23/3.5</f>
        <v>56.142857142857146</v>
      </c>
      <c r="L23" s="93">
        <v>1</v>
      </c>
      <c r="M23" s="91">
        <v>195.5</v>
      </c>
      <c r="N23" s="92">
        <f>M23/3.5</f>
        <v>55.857142857142854</v>
      </c>
      <c r="O23" s="93">
        <v>1</v>
      </c>
      <c r="P23" s="91">
        <v>206.5</v>
      </c>
      <c r="Q23" s="92">
        <f>P23/3.5</f>
        <v>59</v>
      </c>
      <c r="R23" s="93">
        <v>1</v>
      </c>
      <c r="S23" s="93"/>
      <c r="T23" s="94">
        <f>P23+M23+J23</f>
        <v>598.5</v>
      </c>
      <c r="U23" s="105"/>
      <c r="V23" s="92">
        <f>(K23+N23+Q23)/3</f>
        <v>57</v>
      </c>
      <c r="W23" s="106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</row>
    <row r="24" spans="1:26" s="28" customFormat="1" ht="41.25" customHeight="1">
      <c r="A24" s="347" t="s">
        <v>92</v>
      </c>
      <c r="B24" s="348"/>
      <c r="C24" s="348"/>
      <c r="D24" s="348"/>
      <c r="E24" s="348"/>
      <c r="F24" s="348"/>
      <c r="G24" s="348"/>
      <c r="H24" s="348"/>
      <c r="I24" s="348"/>
      <c r="J24" s="348"/>
      <c r="K24" s="348">
        <f>J24/3.2</f>
        <v>0</v>
      </c>
      <c r="L24" s="348" t="e">
        <f>RANK(K24,$K$18:$K$19,0)</f>
        <v>#N/A</v>
      </c>
      <c r="M24" s="348"/>
      <c r="N24" s="348">
        <f>M24/3.2</f>
        <v>0</v>
      </c>
      <c r="O24" s="348" t="e">
        <f>RANK(N24,$N$18:$N$19,0)</f>
        <v>#N/A</v>
      </c>
      <c r="P24" s="348"/>
      <c r="Q24" s="348">
        <f>P24/3.2</f>
        <v>0</v>
      </c>
      <c r="R24" s="348" t="e">
        <f>RANK(Q24,$Q$18:$Q$19,0)</f>
        <v>#N/A</v>
      </c>
      <c r="S24" s="348"/>
      <c r="T24" s="348">
        <f>P24+M24+J24</f>
        <v>0</v>
      </c>
      <c r="U24" s="348"/>
      <c r="V24" s="348">
        <f>(K24+N24+Q24)/3.2</f>
        <v>0</v>
      </c>
      <c r="W24" s="348"/>
      <c r="X24" s="349"/>
      <c r="Z24" s="82"/>
    </row>
    <row r="25" spans="1:23" s="28" customFormat="1" ht="57" customHeight="1">
      <c r="A25" s="83">
        <v>1</v>
      </c>
      <c r="B25" s="107" t="s">
        <v>93</v>
      </c>
      <c r="C25" s="31" t="s">
        <v>78</v>
      </c>
      <c r="D25" s="32" t="s">
        <v>79</v>
      </c>
      <c r="E25" s="108" t="s">
        <v>94</v>
      </c>
      <c r="F25" s="34" t="s">
        <v>33</v>
      </c>
      <c r="G25" s="43" t="s">
        <v>34</v>
      </c>
      <c r="H25" s="36" t="s">
        <v>8</v>
      </c>
      <c r="I25" s="90"/>
      <c r="J25" s="100">
        <v>116</v>
      </c>
      <c r="K25" s="101">
        <f>J25/1.7</f>
        <v>68.23529411764706</v>
      </c>
      <c r="L25" s="102">
        <v>1</v>
      </c>
      <c r="M25" s="100">
        <v>118</v>
      </c>
      <c r="N25" s="101">
        <f>M25/1.7</f>
        <v>69.41176470588235</v>
      </c>
      <c r="O25" s="102">
        <v>1</v>
      </c>
      <c r="P25" s="100">
        <v>115.5</v>
      </c>
      <c r="Q25" s="101">
        <f>P25/1.7</f>
        <v>67.94117647058823</v>
      </c>
      <c r="R25" s="102">
        <v>1</v>
      </c>
      <c r="S25" s="102"/>
      <c r="T25" s="103">
        <f>P25+M25+J25</f>
        <v>349.5</v>
      </c>
      <c r="U25" s="95"/>
      <c r="V25" s="101">
        <f>(K25+N25+Q25)/3</f>
        <v>68.52941176470587</v>
      </c>
      <c r="W25" s="96"/>
    </row>
    <row r="26" spans="1:24" s="46" customFormat="1" ht="77.25" customHeight="1">
      <c r="A26" s="45" t="s">
        <v>38</v>
      </c>
      <c r="H26" s="47" t="s">
        <v>39</v>
      </c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X26" s="109"/>
    </row>
    <row r="27" spans="1:24" s="46" customFormat="1" ht="77.25" customHeight="1">
      <c r="A27" s="45" t="s">
        <v>40</v>
      </c>
      <c r="H27" s="48" t="s">
        <v>41</v>
      </c>
      <c r="R27" s="45"/>
      <c r="S27" s="45"/>
      <c r="X27" s="109"/>
    </row>
    <row r="28" ht="12.75">
      <c r="V28" s="110"/>
    </row>
  </sheetData>
  <sheetProtection selectLockedCells="1" selectUnlockedCells="1"/>
  <mergeCells count="29">
    <mergeCell ref="D8:D10"/>
    <mergeCell ref="E8:E10"/>
    <mergeCell ref="F8:F10"/>
    <mergeCell ref="A2:W2"/>
    <mergeCell ref="A3:W3"/>
    <mergeCell ref="A4:V4"/>
    <mergeCell ref="A5:W5"/>
    <mergeCell ref="A6:X6"/>
    <mergeCell ref="A7:E7"/>
    <mergeCell ref="A12:X12"/>
    <mergeCell ref="G8:G10"/>
    <mergeCell ref="H8:H10"/>
    <mergeCell ref="J8:L8"/>
    <mergeCell ref="M8:O8"/>
    <mergeCell ref="P8:R8"/>
    <mergeCell ref="S8:S10"/>
    <mergeCell ref="A8:A10"/>
    <mergeCell ref="B8:B10"/>
    <mergeCell ref="C8:C10"/>
    <mergeCell ref="A15:X15"/>
    <mergeCell ref="A17:X17"/>
    <mergeCell ref="A20:X20"/>
    <mergeCell ref="A22:X22"/>
    <mergeCell ref="A24:X24"/>
    <mergeCell ref="T8:T10"/>
    <mergeCell ref="U8:U10"/>
    <mergeCell ref="V8:V10"/>
    <mergeCell ref="W8:W10"/>
    <mergeCell ref="A11:W11"/>
  </mergeCells>
  <conditionalFormatting sqref="B21">
    <cfRule type="duplicateValues" priority="4" dxfId="8" stopIfTrue="1">
      <formula>AND(COUNTIF($B$21:$B$21,B21)&gt;1,NOT(ISBLANK(B21)))</formula>
    </cfRule>
  </conditionalFormatting>
  <conditionalFormatting sqref="E21">
    <cfRule type="duplicateValues" priority="3" dxfId="8" stopIfTrue="1">
      <formula>AND(COUNTIF($E$21:$E$21,E21)&gt;1,NOT(ISBLANK(E21)))</formula>
    </cfRule>
  </conditionalFormatting>
  <conditionalFormatting sqref="E21">
    <cfRule type="duplicateValues" priority="2" dxfId="8" stopIfTrue="1">
      <formula>AND(COUNTIF($E$21:$E$21,E21)&gt;1,NOT(ISBLANK(E21)))</formula>
    </cfRule>
  </conditionalFormatting>
  <conditionalFormatting sqref="B23">
    <cfRule type="duplicateValues" priority="1" dxfId="8" stopIfTrue="1">
      <formula>AND(COUNTIF($B$23:$B$23,B23)&gt;1,NOT(ISBLANK(B23)))</formula>
    </cfRule>
  </conditionalFormatting>
  <printOptions horizontalCentered="1"/>
  <pageMargins left="0" right="0" top="0" bottom="0" header="0.5118110236220472" footer="0.5118110236220472"/>
  <pageSetup fitToWidth="0" horizontalDpi="300" verticalDpi="3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I18"/>
  <sheetViews>
    <sheetView view="pageBreakPreview" zoomScale="70" zoomScaleNormal="70" zoomScaleSheetLayoutView="70" zoomScalePageLayoutView="0" workbookViewId="0" topLeftCell="A2">
      <selection activeCell="E11" sqref="E11"/>
    </sheetView>
  </sheetViews>
  <sheetFormatPr defaultColWidth="10.66015625" defaultRowHeight="12.75"/>
  <cols>
    <col min="1" max="1" width="6.83203125" style="110" customWidth="1"/>
    <col min="2" max="2" width="33.33203125" style="110" customWidth="1"/>
    <col min="3" max="3" width="13.5" style="110" hidden="1" customWidth="1"/>
    <col min="4" max="4" width="6.33203125" style="111" customWidth="1"/>
    <col min="5" max="5" width="57.33203125" style="112" customWidth="1"/>
    <col min="6" max="6" width="10.66015625" style="110" hidden="1" customWidth="1"/>
    <col min="7" max="7" width="10.66015625" style="111" hidden="1" customWidth="1"/>
    <col min="8" max="8" width="27" style="110" customWidth="1"/>
    <col min="9" max="9" width="10.66015625" style="110" hidden="1" customWidth="1"/>
    <col min="10" max="10" width="9.33203125" style="113" customWidth="1"/>
    <col min="11" max="11" width="12.83203125" style="114" customWidth="1"/>
    <col min="12" max="12" width="4.16015625" style="110" customWidth="1"/>
    <col min="13" max="13" width="9.16015625" style="113" customWidth="1"/>
    <col min="14" max="14" width="13.16015625" style="114" customWidth="1"/>
    <col min="15" max="15" width="4.83203125" style="110" customWidth="1"/>
    <col min="16" max="16" width="9.83203125" style="113" customWidth="1"/>
    <col min="17" max="17" width="13.5" style="114" customWidth="1"/>
    <col min="18" max="18" width="3.66015625" style="110" customWidth="1"/>
    <col min="19" max="19" width="6.5" style="110" customWidth="1"/>
    <col min="20" max="20" width="6" style="110" customWidth="1"/>
    <col min="21" max="21" width="8.83203125" style="110" customWidth="1"/>
    <col min="22" max="22" width="0" style="110" hidden="1" customWidth="1"/>
    <col min="23" max="23" width="13.5" style="114" customWidth="1"/>
    <col min="24" max="24" width="7.33203125" style="110" customWidth="1"/>
    <col min="25" max="26" width="10.66015625" style="110" customWidth="1"/>
    <col min="27" max="16384" width="10.66015625" style="110" customWidth="1"/>
  </cols>
  <sheetData>
    <row r="1" spans="1:35" s="63" customFormat="1" ht="14.25" hidden="1">
      <c r="A1" s="54" t="s">
        <v>0</v>
      </c>
      <c r="B1" s="55"/>
      <c r="C1" s="54" t="s">
        <v>42</v>
      </c>
      <c r="D1" s="56"/>
      <c r="E1" s="57"/>
      <c r="F1" s="54" t="s">
        <v>43</v>
      </c>
      <c r="G1" s="58"/>
      <c r="H1" s="55"/>
      <c r="I1" s="55"/>
      <c r="J1" s="59"/>
      <c r="K1" s="60" t="s">
        <v>44</v>
      </c>
      <c r="L1" s="61"/>
      <c r="M1" s="59"/>
      <c r="N1" s="60" t="s">
        <v>1</v>
      </c>
      <c r="O1" s="61"/>
      <c r="P1" s="59"/>
      <c r="Q1" s="60" t="s">
        <v>2</v>
      </c>
      <c r="R1" s="61"/>
      <c r="S1" s="61"/>
      <c r="T1" s="61"/>
      <c r="U1" s="61"/>
      <c r="V1" s="61"/>
      <c r="W1" s="62" t="s">
        <v>3</v>
      </c>
      <c r="Y1" s="64"/>
      <c r="Z1" s="64"/>
      <c r="AA1" s="64"/>
      <c r="AB1" s="64"/>
      <c r="AC1" s="64"/>
      <c r="AD1" s="64"/>
      <c r="AE1" s="64"/>
      <c r="AF1" s="64"/>
      <c r="AG1" s="64"/>
      <c r="AI1" s="64"/>
    </row>
    <row r="2" spans="1:23" s="115" customFormat="1" ht="39" customHeight="1">
      <c r="A2" s="372" t="str">
        <f>'МП БП'!A1:W1</f>
        <v>«КУБОК КСК «РУССКИЙ АЛМАЗ» ПО ВЫЕЗДКЕ, 2 ЭТАП»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</row>
    <row r="3" spans="1:24" s="116" customFormat="1" ht="18" customHeight="1" hidden="1">
      <c r="A3" s="373" t="s">
        <v>5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65"/>
    </row>
    <row r="4" spans="1:24" s="67" customFormat="1" ht="21" customHeight="1">
      <c r="A4" s="374" t="s">
        <v>95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</row>
    <row r="5" spans="1:24" s="117" customFormat="1" ht="42" customHeight="1">
      <c r="A5" s="375" t="s">
        <v>96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</row>
    <row r="6" spans="1:25" s="118" customFormat="1" ht="33.75" customHeight="1">
      <c r="A6" s="363" t="s">
        <v>97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</row>
    <row r="7" spans="1:24" s="16" customFormat="1" ht="32.25" customHeight="1">
      <c r="A7" s="342" t="s">
        <v>8</v>
      </c>
      <c r="B7" s="342"/>
      <c r="C7" s="342"/>
      <c r="D7" s="342"/>
      <c r="E7" s="342"/>
      <c r="F7" s="13"/>
      <c r="G7" s="13"/>
      <c r="H7" s="14"/>
      <c r="I7" s="14"/>
      <c r="J7" s="15"/>
      <c r="K7" s="15"/>
      <c r="L7" s="15"/>
      <c r="M7" s="15"/>
      <c r="N7" s="15"/>
      <c r="O7" s="15"/>
      <c r="P7" s="15"/>
      <c r="R7" s="376" t="s">
        <v>9</v>
      </c>
      <c r="S7" s="376"/>
      <c r="T7" s="376"/>
      <c r="U7" s="376"/>
      <c r="V7" s="376"/>
      <c r="W7" s="376"/>
      <c r="X7" s="119"/>
    </row>
    <row r="8" spans="1:24" s="71" customFormat="1" ht="13.5" customHeight="1">
      <c r="A8" s="370" t="s">
        <v>10</v>
      </c>
      <c r="B8" s="366" t="s">
        <v>49</v>
      </c>
      <c r="C8" s="371" t="s">
        <v>50</v>
      </c>
      <c r="D8" s="371" t="s">
        <v>12</v>
      </c>
      <c r="E8" s="366" t="s">
        <v>13</v>
      </c>
      <c r="F8" s="366" t="s">
        <v>51</v>
      </c>
      <c r="G8" s="366" t="s">
        <v>52</v>
      </c>
      <c r="H8" s="367" t="s">
        <v>53</v>
      </c>
      <c r="I8" s="120"/>
      <c r="J8" s="368" t="s">
        <v>54</v>
      </c>
      <c r="K8" s="368"/>
      <c r="L8" s="368"/>
      <c r="M8" s="369" t="s">
        <v>55</v>
      </c>
      <c r="N8" s="369"/>
      <c r="O8" s="369"/>
      <c r="P8" s="368" t="s">
        <v>56</v>
      </c>
      <c r="Q8" s="368"/>
      <c r="R8" s="368"/>
      <c r="S8" s="364" t="s">
        <v>98</v>
      </c>
      <c r="T8" s="364" t="s">
        <v>99</v>
      </c>
      <c r="U8" s="364" t="s">
        <v>58</v>
      </c>
      <c r="V8" s="364" t="s">
        <v>59</v>
      </c>
      <c r="W8" s="365" t="s">
        <v>60</v>
      </c>
      <c r="X8" s="364" t="s">
        <v>61</v>
      </c>
    </row>
    <row r="9" spans="1:24" s="71" customFormat="1" ht="57" customHeight="1">
      <c r="A9" s="370"/>
      <c r="B9" s="366"/>
      <c r="C9" s="371"/>
      <c r="D9" s="371"/>
      <c r="E9" s="366"/>
      <c r="F9" s="366"/>
      <c r="G9" s="366"/>
      <c r="H9" s="367"/>
      <c r="I9" s="120"/>
      <c r="J9" s="121" t="s">
        <v>62</v>
      </c>
      <c r="K9" s="122" t="s">
        <v>63</v>
      </c>
      <c r="L9" s="123" t="s">
        <v>64</v>
      </c>
      <c r="M9" s="121" t="s">
        <v>62</v>
      </c>
      <c r="N9" s="122" t="s">
        <v>63</v>
      </c>
      <c r="O9" s="123" t="s">
        <v>64</v>
      </c>
      <c r="P9" s="121" t="s">
        <v>62</v>
      </c>
      <c r="Q9" s="122" t="s">
        <v>63</v>
      </c>
      <c r="R9" s="123" t="s">
        <v>64</v>
      </c>
      <c r="S9" s="364"/>
      <c r="T9" s="364"/>
      <c r="U9" s="364"/>
      <c r="V9" s="364"/>
      <c r="W9" s="365"/>
      <c r="X9" s="364"/>
    </row>
    <row r="10" spans="1:24" s="71" customFormat="1" ht="57" customHeight="1">
      <c r="A10" s="124">
        <f>RANK(W10,$W$10:$W$14)</f>
        <v>1</v>
      </c>
      <c r="B10" s="125" t="s">
        <v>93</v>
      </c>
      <c r="C10" s="126" t="s">
        <v>78</v>
      </c>
      <c r="D10" s="127" t="s">
        <v>79</v>
      </c>
      <c r="E10" s="128" t="s">
        <v>100</v>
      </c>
      <c r="F10" s="129" t="s">
        <v>101</v>
      </c>
      <c r="G10" s="130" t="s">
        <v>34</v>
      </c>
      <c r="H10" s="131" t="s">
        <v>8</v>
      </c>
      <c r="I10" s="132"/>
      <c r="J10" s="133">
        <v>130.5</v>
      </c>
      <c r="K10" s="134">
        <f>J10/1.9</f>
        <v>68.6842105263158</v>
      </c>
      <c r="L10" s="135">
        <f>RANK(K10,K$10:K$14,0)</f>
        <v>1</v>
      </c>
      <c r="M10" s="133">
        <v>135</v>
      </c>
      <c r="N10" s="134">
        <f>M10/1.9</f>
        <v>71.05263157894737</v>
      </c>
      <c r="O10" s="135">
        <f>RANK(N10,N$10:N$14,0)</f>
        <v>1</v>
      </c>
      <c r="P10" s="133">
        <v>133</v>
      </c>
      <c r="Q10" s="134">
        <f>P10/1.9</f>
        <v>70</v>
      </c>
      <c r="R10" s="135">
        <f>RANK(Q10,Q$10:Q$14,0)</f>
        <v>1</v>
      </c>
      <c r="S10" s="135"/>
      <c r="T10" s="135"/>
      <c r="U10" s="136">
        <f>P10+M10+J10</f>
        <v>398.5</v>
      </c>
      <c r="V10" s="137"/>
      <c r="W10" s="134">
        <f>(K10+N10+Q10)/3</f>
        <v>69.9122807017544</v>
      </c>
      <c r="X10" s="138"/>
    </row>
    <row r="11" spans="1:24" s="71" customFormat="1" ht="57" customHeight="1">
      <c r="A11" s="124">
        <f>RANK(W11,$W$10:$W$14)</f>
        <v>2</v>
      </c>
      <c r="B11" s="139" t="s">
        <v>102</v>
      </c>
      <c r="C11" s="126" t="s">
        <v>103</v>
      </c>
      <c r="D11" s="127" t="s">
        <v>79</v>
      </c>
      <c r="E11" s="140" t="s">
        <v>237</v>
      </c>
      <c r="F11" s="141" t="s">
        <v>104</v>
      </c>
      <c r="G11" s="142" t="s">
        <v>105</v>
      </c>
      <c r="H11" s="131" t="s">
        <v>8</v>
      </c>
      <c r="I11" s="143"/>
      <c r="J11" s="144">
        <v>117.5</v>
      </c>
      <c r="K11" s="134">
        <f>J11/1.9</f>
        <v>61.8421052631579</v>
      </c>
      <c r="L11" s="135">
        <f>RANK(K11,K$10:K$14,0)</f>
        <v>3</v>
      </c>
      <c r="M11" s="144">
        <v>130</v>
      </c>
      <c r="N11" s="134">
        <f>M11/1.9</f>
        <v>68.42105263157895</v>
      </c>
      <c r="O11" s="135">
        <f>RANK(N11,N$10:N$14,0)</f>
        <v>2</v>
      </c>
      <c r="P11" s="144">
        <v>127.5</v>
      </c>
      <c r="Q11" s="134">
        <f>P11/1.9</f>
        <v>67.10526315789474</v>
      </c>
      <c r="R11" s="135">
        <f>RANK(Q11,Q$10:Q$14,0)</f>
        <v>2</v>
      </c>
      <c r="S11" s="145"/>
      <c r="T11" s="145"/>
      <c r="U11" s="146">
        <f>P11+M11+J11</f>
        <v>375</v>
      </c>
      <c r="V11" s="147"/>
      <c r="W11" s="148">
        <f>(K11+N11+Q11)/3</f>
        <v>65.78947368421053</v>
      </c>
      <c r="X11" s="149"/>
    </row>
    <row r="12" spans="1:24" s="71" customFormat="1" ht="57" customHeight="1">
      <c r="A12" s="124">
        <f>RANK(W12,$W$10:$W$14)</f>
        <v>3</v>
      </c>
      <c r="B12" s="150" t="s">
        <v>106</v>
      </c>
      <c r="C12" s="126" t="s">
        <v>31</v>
      </c>
      <c r="D12" s="127" t="s">
        <v>79</v>
      </c>
      <c r="E12" s="151" t="s">
        <v>107</v>
      </c>
      <c r="F12" s="152" t="s">
        <v>108</v>
      </c>
      <c r="G12" s="130" t="s">
        <v>109</v>
      </c>
      <c r="H12" s="131" t="s">
        <v>110</v>
      </c>
      <c r="I12" s="143"/>
      <c r="J12" s="144">
        <v>118</v>
      </c>
      <c r="K12" s="134">
        <f>J12/1.9</f>
        <v>62.10526315789474</v>
      </c>
      <c r="L12" s="135">
        <f>RANK(K12,K$10:K$14,0)</f>
        <v>2</v>
      </c>
      <c r="M12" s="144">
        <v>125.5</v>
      </c>
      <c r="N12" s="134">
        <f>M12/1.9</f>
        <v>66.05263157894737</v>
      </c>
      <c r="O12" s="135">
        <f>RANK(N12,N$10:N$14,0)</f>
        <v>3</v>
      </c>
      <c r="P12" s="144">
        <v>122</v>
      </c>
      <c r="Q12" s="134">
        <f>P12/1.9</f>
        <v>64.21052631578948</v>
      </c>
      <c r="R12" s="135">
        <f>RANK(Q12,Q$10:Q$14,0)</f>
        <v>4</v>
      </c>
      <c r="S12" s="145"/>
      <c r="T12" s="145"/>
      <c r="U12" s="146">
        <f>P12+M12+J12</f>
        <v>365.5</v>
      </c>
      <c r="V12" s="147"/>
      <c r="W12" s="148">
        <f>(K12+N12+Q12)/3</f>
        <v>64.12280701754386</v>
      </c>
      <c r="X12" s="149"/>
    </row>
    <row r="13" spans="1:24" s="71" customFormat="1" ht="57" customHeight="1">
      <c r="A13" s="124">
        <f>RANK(W13,$W$10:$W$14)</f>
        <v>4</v>
      </c>
      <c r="B13" s="150" t="s">
        <v>111</v>
      </c>
      <c r="C13" s="126" t="s">
        <v>31</v>
      </c>
      <c r="D13" s="127" t="s">
        <v>79</v>
      </c>
      <c r="E13" s="151" t="s">
        <v>112</v>
      </c>
      <c r="F13" s="152" t="s">
        <v>113</v>
      </c>
      <c r="G13" s="130"/>
      <c r="H13" s="131" t="s">
        <v>110</v>
      </c>
      <c r="I13" s="143"/>
      <c r="J13" s="144">
        <v>116</v>
      </c>
      <c r="K13" s="134">
        <f>J13/1.9</f>
        <v>61.05263157894737</v>
      </c>
      <c r="L13" s="135">
        <f>RANK(K13,K$10:K$14,0)</f>
        <v>5</v>
      </c>
      <c r="M13" s="144">
        <v>124.5</v>
      </c>
      <c r="N13" s="134">
        <f>M13/1.9</f>
        <v>65.52631578947368</v>
      </c>
      <c r="O13" s="135">
        <f>RANK(N13,N$10:N$14,0)</f>
        <v>4</v>
      </c>
      <c r="P13" s="144">
        <v>123</v>
      </c>
      <c r="Q13" s="134">
        <f>P13/1.9</f>
        <v>64.73684210526316</v>
      </c>
      <c r="R13" s="135">
        <f>RANK(Q13,Q$10:Q$14,0)</f>
        <v>3</v>
      </c>
      <c r="S13" s="145"/>
      <c r="T13" s="145"/>
      <c r="U13" s="146">
        <f>P13+M13+J13</f>
        <v>363.5</v>
      </c>
      <c r="V13" s="147"/>
      <c r="W13" s="148">
        <f>(K13+N13+Q13)/3</f>
        <v>63.771929824561404</v>
      </c>
      <c r="X13" s="149"/>
    </row>
    <row r="14" spans="1:24" s="71" customFormat="1" ht="57" customHeight="1">
      <c r="A14" s="124">
        <f>RANK(W14,$W$10:$W$14)</f>
        <v>5</v>
      </c>
      <c r="B14" s="150" t="s">
        <v>114</v>
      </c>
      <c r="C14" s="126" t="s">
        <v>31</v>
      </c>
      <c r="D14" s="127" t="s">
        <v>79</v>
      </c>
      <c r="E14" s="151" t="s">
        <v>112</v>
      </c>
      <c r="F14" s="152" t="s">
        <v>113</v>
      </c>
      <c r="G14" s="130"/>
      <c r="H14" s="131" t="s">
        <v>110</v>
      </c>
      <c r="I14" s="143"/>
      <c r="J14" s="144">
        <v>116.5</v>
      </c>
      <c r="K14" s="134">
        <f>J14/1.9</f>
        <v>61.31578947368421</v>
      </c>
      <c r="L14" s="135">
        <f>RANK(K14,K$10:K$14,0)</f>
        <v>4</v>
      </c>
      <c r="M14" s="144">
        <v>120.5</v>
      </c>
      <c r="N14" s="134">
        <f>M14/1.9</f>
        <v>63.42105263157895</v>
      </c>
      <c r="O14" s="135">
        <f>RANK(N14,N$10:N$14,0)</f>
        <v>5</v>
      </c>
      <c r="P14" s="144">
        <v>117.5</v>
      </c>
      <c r="Q14" s="134">
        <f>P14/1.9</f>
        <v>61.8421052631579</v>
      </c>
      <c r="R14" s="135">
        <f>RANK(Q14,Q$10:Q$14,0)</f>
        <v>5</v>
      </c>
      <c r="S14" s="145"/>
      <c r="T14" s="145"/>
      <c r="U14" s="146">
        <f>P14+M14+J14</f>
        <v>354.5</v>
      </c>
      <c r="V14" s="147"/>
      <c r="W14" s="148">
        <f>(K14+N14+Q14)/3</f>
        <v>62.192982456140356</v>
      </c>
      <c r="X14" s="149"/>
    </row>
    <row r="15" spans="1:23" s="154" customFormat="1" ht="61.5" customHeight="1">
      <c r="A15" s="153" t="s">
        <v>38</v>
      </c>
      <c r="H15" s="155" t="s">
        <v>39</v>
      </c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W15" s="156"/>
    </row>
    <row r="16" spans="1:23" s="154" customFormat="1" ht="61.5" customHeight="1">
      <c r="A16" s="153" t="s">
        <v>40</v>
      </c>
      <c r="H16" s="154" t="s">
        <v>41</v>
      </c>
      <c r="R16" s="153"/>
      <c r="W16" s="156"/>
    </row>
    <row r="17" spans="1:24" s="158" customFormat="1" ht="39" customHeight="1">
      <c r="A17" s="157"/>
      <c r="C17" s="159"/>
      <c r="D17" s="160"/>
      <c r="F17" s="159"/>
      <c r="G17" s="159"/>
      <c r="H17" s="161"/>
      <c r="I17" s="161"/>
      <c r="J17" s="162"/>
      <c r="L17" s="163"/>
      <c r="M17" s="164"/>
      <c r="N17" s="165"/>
      <c r="O17" s="163"/>
      <c r="P17" s="164"/>
      <c r="Q17" s="165"/>
      <c r="R17" s="163"/>
      <c r="S17" s="163"/>
      <c r="T17" s="163"/>
      <c r="U17" s="163"/>
      <c r="V17" s="163"/>
      <c r="W17" s="163"/>
      <c r="X17" s="163"/>
    </row>
    <row r="18" ht="12.75">
      <c r="W18" s="110"/>
    </row>
  </sheetData>
  <sheetProtection selectLockedCells="1" selectUnlockedCells="1"/>
  <mergeCells count="24">
    <mergeCell ref="A2:W2"/>
    <mergeCell ref="A3:W3"/>
    <mergeCell ref="A4:X4"/>
    <mergeCell ref="A5:X5"/>
    <mergeCell ref="A6:Y6"/>
    <mergeCell ref="A7:E7"/>
    <mergeCell ref="R7:W7"/>
    <mergeCell ref="S8:S9"/>
    <mergeCell ref="A8:A9"/>
    <mergeCell ref="B8:B9"/>
    <mergeCell ref="C8:C9"/>
    <mergeCell ref="D8:D9"/>
    <mergeCell ref="E8:E9"/>
    <mergeCell ref="F8:F9"/>
    <mergeCell ref="T8:T9"/>
    <mergeCell ref="U8:U9"/>
    <mergeCell ref="V8:V9"/>
    <mergeCell ref="W8:W9"/>
    <mergeCell ref="X8:X9"/>
    <mergeCell ref="G8:G9"/>
    <mergeCell ref="H8:H9"/>
    <mergeCell ref="J8:L8"/>
    <mergeCell ref="M8:O8"/>
    <mergeCell ref="P8:R8"/>
  </mergeCells>
  <printOptions horizontalCentered="1"/>
  <pageMargins left="0.2362204724409449" right="0.2362204724409449" top="0.2362204724409449" bottom="0.2362204724409449" header="0.31496062992125984" footer="0.31496062992125984"/>
  <pageSetup fitToHeight="1" fitToWidth="1" horizontalDpi="300" verticalDpi="300" orientation="landscape" paperSize="9" scale="65" r:id="rId2"/>
  <rowBreaks count="1" manualBreakCount="1">
    <brk id="16" max="2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G20"/>
  <sheetViews>
    <sheetView tabSelected="1" view="pageBreakPreview" zoomScale="70" zoomScaleNormal="70" zoomScaleSheetLayoutView="70" zoomScalePageLayoutView="0" workbookViewId="0" topLeftCell="A2">
      <selection activeCell="N24" sqref="N24"/>
    </sheetView>
  </sheetViews>
  <sheetFormatPr defaultColWidth="10.66015625" defaultRowHeight="12.75"/>
  <cols>
    <col min="1" max="1" width="6.16015625" style="224" customWidth="1"/>
    <col min="2" max="2" width="31" style="225" customWidth="1"/>
    <col min="3" max="3" width="10.66015625" style="224" hidden="1" customWidth="1"/>
    <col min="4" max="4" width="6.33203125" style="226" customWidth="1"/>
    <col min="5" max="5" width="54" style="227" customWidth="1"/>
    <col min="6" max="6" width="10.66015625" style="224" hidden="1" customWidth="1"/>
    <col min="7" max="7" width="10.66015625" style="226" hidden="1" customWidth="1"/>
    <col min="8" max="8" width="34.16015625" style="224" customWidth="1"/>
    <col min="9" max="9" width="10.66015625" style="224" hidden="1" customWidth="1"/>
    <col min="10" max="10" width="9.66015625" style="228" customWidth="1"/>
    <col min="11" max="11" width="13" style="229" customWidth="1"/>
    <col min="12" max="12" width="5.5" style="224" customWidth="1"/>
    <col min="13" max="13" width="9.16015625" style="228" customWidth="1"/>
    <col min="14" max="14" width="13" style="229" customWidth="1"/>
    <col min="15" max="15" width="5" style="224" customWidth="1"/>
    <col min="16" max="16" width="9.33203125" style="228" customWidth="1"/>
    <col min="17" max="17" width="13" style="229" customWidth="1"/>
    <col min="18" max="18" width="5.66015625" style="224" customWidth="1"/>
    <col min="19" max="19" width="4.83203125" style="224" customWidth="1"/>
    <col min="20" max="20" width="5.16015625" style="224" customWidth="1"/>
    <col min="21" max="21" width="10.16015625" style="224" customWidth="1"/>
    <col min="22" max="22" width="6.83203125" style="224" hidden="1" customWidth="1"/>
    <col min="23" max="23" width="14.66015625" style="229" customWidth="1"/>
    <col min="24" max="24" width="5.5" style="224" customWidth="1"/>
    <col min="25" max="16384" width="10.66015625" style="224" customWidth="1"/>
  </cols>
  <sheetData>
    <row r="1" spans="1:33" s="176" customFormat="1" ht="14.25" hidden="1">
      <c r="A1" s="166" t="s">
        <v>0</v>
      </c>
      <c r="B1" s="167"/>
      <c r="C1" s="166" t="s">
        <v>42</v>
      </c>
      <c r="D1" s="168"/>
      <c r="E1" s="169"/>
      <c r="F1" s="166" t="s">
        <v>43</v>
      </c>
      <c r="G1" s="170"/>
      <c r="H1" s="171"/>
      <c r="I1" s="171"/>
      <c r="J1" s="172"/>
      <c r="K1" s="173" t="s">
        <v>44</v>
      </c>
      <c r="L1" s="174"/>
      <c r="M1" s="172"/>
      <c r="N1" s="173" t="s">
        <v>1</v>
      </c>
      <c r="O1" s="174"/>
      <c r="P1" s="172"/>
      <c r="Q1" s="173" t="s">
        <v>2</v>
      </c>
      <c r="R1" s="174"/>
      <c r="S1" s="174"/>
      <c r="T1" s="174"/>
      <c r="U1" s="174"/>
      <c r="V1" s="174"/>
      <c r="W1" s="175" t="s">
        <v>3</v>
      </c>
      <c r="Y1" s="177"/>
      <c r="Z1" s="177"/>
      <c r="AA1" s="177"/>
      <c r="AB1" s="177"/>
      <c r="AC1" s="177"/>
      <c r="AD1" s="177"/>
      <c r="AE1" s="177"/>
      <c r="AG1" s="177"/>
    </row>
    <row r="2" spans="1:23" s="178" customFormat="1" ht="38.25" customHeight="1">
      <c r="A2" s="338" t="str">
        <f>'МП БП'!A1:W1</f>
        <v>«КУБОК КСК «РУССКИЙ АЛМАЗ» ПО ВЫЕЗДКЕ, 2 ЭТАП»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</row>
    <row r="3" spans="1:23" s="179" customFormat="1" ht="27.75" customHeight="1" hidden="1">
      <c r="A3" s="339" t="s">
        <v>5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</row>
    <row r="4" spans="1:24" s="181" customFormat="1" ht="24" customHeight="1">
      <c r="A4" s="387" t="s">
        <v>95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180"/>
    </row>
    <row r="5" spans="1:25" s="182" customFormat="1" ht="27.75" customHeight="1">
      <c r="A5" s="363" t="s">
        <v>115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</row>
    <row r="6" spans="1:24" s="186" customFormat="1" ht="15" customHeight="1">
      <c r="A6" s="388" t="s">
        <v>8</v>
      </c>
      <c r="B6" s="388"/>
      <c r="C6" s="388"/>
      <c r="D6" s="388"/>
      <c r="E6" s="388"/>
      <c r="F6" s="183"/>
      <c r="G6" s="183"/>
      <c r="H6" s="184"/>
      <c r="I6" s="184"/>
      <c r="J6" s="185"/>
      <c r="K6" s="185"/>
      <c r="L6" s="185"/>
      <c r="M6" s="185"/>
      <c r="N6" s="185"/>
      <c r="O6" s="185"/>
      <c r="P6" s="185"/>
      <c r="Q6" s="185"/>
      <c r="S6" s="187"/>
      <c r="T6" s="187"/>
      <c r="U6" s="187"/>
      <c r="V6" s="187"/>
      <c r="W6" s="69" t="s">
        <v>9</v>
      </c>
      <c r="X6" s="187"/>
    </row>
    <row r="7" spans="1:24" s="189" customFormat="1" ht="13.5" customHeight="1">
      <c r="A7" s="389" t="s">
        <v>10</v>
      </c>
      <c r="B7" s="390" t="s">
        <v>116</v>
      </c>
      <c r="C7" s="391" t="s">
        <v>50</v>
      </c>
      <c r="D7" s="391" t="s">
        <v>12</v>
      </c>
      <c r="E7" s="383" t="s">
        <v>13</v>
      </c>
      <c r="F7" s="383" t="s">
        <v>51</v>
      </c>
      <c r="G7" s="383" t="s">
        <v>52</v>
      </c>
      <c r="H7" s="384" t="s">
        <v>53</v>
      </c>
      <c r="I7" s="188"/>
      <c r="J7" s="385" t="s">
        <v>54</v>
      </c>
      <c r="K7" s="385"/>
      <c r="L7" s="385"/>
      <c r="M7" s="386" t="s">
        <v>55</v>
      </c>
      <c r="N7" s="386"/>
      <c r="O7" s="386"/>
      <c r="P7" s="385" t="s">
        <v>56</v>
      </c>
      <c r="Q7" s="385"/>
      <c r="R7" s="385"/>
      <c r="S7" s="380" t="s">
        <v>98</v>
      </c>
      <c r="T7" s="380" t="s">
        <v>99</v>
      </c>
      <c r="U7" s="381" t="s">
        <v>58</v>
      </c>
      <c r="V7" s="381" t="s">
        <v>59</v>
      </c>
      <c r="W7" s="382" t="s">
        <v>60</v>
      </c>
      <c r="X7" s="381" t="s">
        <v>61</v>
      </c>
    </row>
    <row r="8" spans="1:24" s="189" customFormat="1" ht="38.25" customHeight="1">
      <c r="A8" s="389"/>
      <c r="B8" s="390"/>
      <c r="C8" s="391"/>
      <c r="D8" s="391"/>
      <c r="E8" s="383"/>
      <c r="F8" s="383"/>
      <c r="G8" s="383"/>
      <c r="H8" s="384"/>
      <c r="I8" s="188"/>
      <c r="J8" s="190" t="s">
        <v>62</v>
      </c>
      <c r="K8" s="191" t="s">
        <v>63</v>
      </c>
      <c r="L8" s="192" t="s">
        <v>64</v>
      </c>
      <c r="M8" s="190" t="s">
        <v>62</v>
      </c>
      <c r="N8" s="191" t="s">
        <v>63</v>
      </c>
      <c r="O8" s="192" t="s">
        <v>64</v>
      </c>
      <c r="P8" s="190" t="s">
        <v>62</v>
      </c>
      <c r="Q8" s="191" t="s">
        <v>63</v>
      </c>
      <c r="R8" s="192" t="s">
        <v>64</v>
      </c>
      <c r="S8" s="380"/>
      <c r="T8" s="380"/>
      <c r="U8" s="381"/>
      <c r="V8" s="381"/>
      <c r="W8" s="382"/>
      <c r="X8" s="381"/>
    </row>
    <row r="9" spans="1:24" s="193" customFormat="1" ht="36" customHeight="1">
      <c r="A9" s="377" t="s">
        <v>117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</row>
    <row r="10" spans="1:24" s="195" customFormat="1" ht="35.25" customHeight="1">
      <c r="A10" s="378" t="s">
        <v>118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194"/>
    </row>
    <row r="11" spans="1:33" s="195" customFormat="1" ht="51.75" customHeight="1">
      <c r="A11" s="196">
        <f>RANK(W11,$W$11:$W$12)</f>
        <v>1</v>
      </c>
      <c r="B11" s="197" t="s">
        <v>119</v>
      </c>
      <c r="C11" s="31" t="s">
        <v>120</v>
      </c>
      <c r="D11" s="36">
        <v>1</v>
      </c>
      <c r="E11" s="30" t="s">
        <v>121</v>
      </c>
      <c r="F11" s="34" t="s">
        <v>122</v>
      </c>
      <c r="G11" s="35" t="s">
        <v>123</v>
      </c>
      <c r="H11" s="198" t="s">
        <v>8</v>
      </c>
      <c r="I11" s="90"/>
      <c r="J11" s="199">
        <v>185.5</v>
      </c>
      <c r="K11" s="101">
        <f>J11/3</f>
        <v>61.833333333333336</v>
      </c>
      <c r="L11" s="102">
        <f>RANK(K11,$K$11:$K$12,0)</f>
        <v>2</v>
      </c>
      <c r="M11" s="199">
        <v>191.5</v>
      </c>
      <c r="N11" s="101">
        <f>M11/3</f>
        <v>63.833333333333336</v>
      </c>
      <c r="O11" s="102">
        <f>RANK(N11,$N$11:$N$12,0)</f>
        <v>1</v>
      </c>
      <c r="P11" s="199">
        <v>197</v>
      </c>
      <c r="Q11" s="101">
        <f>P11/3</f>
        <v>65.66666666666667</v>
      </c>
      <c r="R11" s="102">
        <f>RANK(Q11,$Q$11:$Q$12,0)</f>
        <v>1</v>
      </c>
      <c r="S11" s="102"/>
      <c r="T11" s="102"/>
      <c r="U11" s="103">
        <f>P11+M11+J11</f>
        <v>574</v>
      </c>
      <c r="V11" s="200"/>
      <c r="W11" s="101">
        <f>(K11+N11+Q11)/3</f>
        <v>63.77777777777778</v>
      </c>
      <c r="X11" s="66"/>
      <c r="Y11" s="28"/>
      <c r="Z11" s="28"/>
      <c r="AA11" s="28"/>
      <c r="AB11" s="28"/>
      <c r="AC11" s="28"/>
      <c r="AD11" s="28"/>
      <c r="AE11" s="28"/>
      <c r="AF11" s="28"/>
      <c r="AG11" s="28"/>
    </row>
    <row r="12" spans="1:33" s="195" customFormat="1" ht="51.75" customHeight="1">
      <c r="A12" s="196">
        <f>RANK(W12,$W$11:$W$12)</f>
        <v>2</v>
      </c>
      <c r="B12" s="42" t="s">
        <v>124</v>
      </c>
      <c r="C12" s="31" t="s">
        <v>125</v>
      </c>
      <c r="D12" s="201" t="s">
        <v>79</v>
      </c>
      <c r="E12" s="44" t="s">
        <v>126</v>
      </c>
      <c r="F12" s="202" t="s">
        <v>127</v>
      </c>
      <c r="G12" s="36" t="s">
        <v>34</v>
      </c>
      <c r="H12" s="35" t="s">
        <v>128</v>
      </c>
      <c r="I12" s="90"/>
      <c r="J12" s="199">
        <v>187.5</v>
      </c>
      <c r="K12" s="101">
        <f>J12/3</f>
        <v>62.5</v>
      </c>
      <c r="L12" s="102">
        <f>RANK(K12,$K$11:$K$12,0)</f>
        <v>1</v>
      </c>
      <c r="M12" s="199">
        <v>187.5</v>
      </c>
      <c r="N12" s="101">
        <f>M12/3</f>
        <v>62.5</v>
      </c>
      <c r="O12" s="102">
        <f>RANK(N12,$N$11:$N$12,0)</f>
        <v>2</v>
      </c>
      <c r="P12" s="199">
        <v>187</v>
      </c>
      <c r="Q12" s="101">
        <f>P12/3</f>
        <v>62.333333333333336</v>
      </c>
      <c r="R12" s="102">
        <f>RANK(Q12,$Q$11:$Q$12,0)</f>
        <v>2</v>
      </c>
      <c r="S12" s="102"/>
      <c r="T12" s="102"/>
      <c r="U12" s="103">
        <f>P12+M12+J12</f>
        <v>562</v>
      </c>
      <c r="V12" s="200"/>
      <c r="W12" s="101">
        <f>(K12+N12+Q12)/3</f>
        <v>62.44444444444445</v>
      </c>
      <c r="X12" s="66"/>
      <c r="Y12" s="28"/>
      <c r="Z12" s="28"/>
      <c r="AA12" s="28"/>
      <c r="AB12" s="28"/>
      <c r="AC12" s="28"/>
      <c r="AD12" s="28"/>
      <c r="AE12" s="28"/>
      <c r="AF12" s="28"/>
      <c r="AG12" s="28"/>
    </row>
    <row r="13" spans="1:24" s="195" customFormat="1" ht="32.25" customHeight="1">
      <c r="A13" s="378" t="s">
        <v>129</v>
      </c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194"/>
    </row>
    <row r="14" spans="1:24" s="195" customFormat="1" ht="51.75" customHeight="1">
      <c r="A14" s="203">
        <f>RANK(W14,$W$14:$W$15)</f>
        <v>1</v>
      </c>
      <c r="B14" s="30" t="s">
        <v>130</v>
      </c>
      <c r="C14" s="31" t="s">
        <v>131</v>
      </c>
      <c r="D14" s="201" t="s">
        <v>79</v>
      </c>
      <c r="E14" s="204" t="s">
        <v>132</v>
      </c>
      <c r="F14" s="205" t="s">
        <v>133</v>
      </c>
      <c r="G14" s="130" t="s">
        <v>134</v>
      </c>
      <c r="H14" s="36" t="s">
        <v>135</v>
      </c>
      <c r="I14" s="206"/>
      <c r="J14" s="207">
        <v>186</v>
      </c>
      <c r="K14" s="208">
        <f>J14/3</f>
        <v>62</v>
      </c>
      <c r="L14" s="145">
        <f>RANK(K14,$K$14:$K$15,0)</f>
        <v>1</v>
      </c>
      <c r="M14" s="144">
        <v>186</v>
      </c>
      <c r="N14" s="148">
        <f>M14/3</f>
        <v>62</v>
      </c>
      <c r="O14" s="145">
        <f>RANK(N14,$N$14:$N$15,0)</f>
        <v>1</v>
      </c>
      <c r="P14" s="144">
        <v>180.5</v>
      </c>
      <c r="Q14" s="148">
        <f>P14/3</f>
        <v>60.166666666666664</v>
      </c>
      <c r="R14" s="209">
        <f>RANK(Q14,$Q$14:$Q$15,0)</f>
        <v>1</v>
      </c>
      <c r="S14" s="210"/>
      <c r="T14" s="210"/>
      <c r="U14" s="211">
        <f>P14+M14+J14</f>
        <v>552.5</v>
      </c>
      <c r="V14" s="212"/>
      <c r="W14" s="213">
        <f>(K14+N14+Q14)/3</f>
        <v>61.388888888888886</v>
      </c>
      <c r="X14" s="66"/>
    </row>
    <row r="15" spans="1:24" s="195" customFormat="1" ht="51.75" customHeight="1">
      <c r="A15" s="203">
        <f>RANK(W15,$W$14:$W$15)</f>
        <v>2</v>
      </c>
      <c r="B15" s="214" t="s">
        <v>136</v>
      </c>
      <c r="C15" s="31" t="s">
        <v>31</v>
      </c>
      <c r="D15" s="215" t="s">
        <v>79</v>
      </c>
      <c r="E15" s="30" t="s">
        <v>137</v>
      </c>
      <c r="F15" s="34" t="s">
        <v>138</v>
      </c>
      <c r="G15" s="35" t="s">
        <v>34</v>
      </c>
      <c r="H15" s="35" t="s">
        <v>8</v>
      </c>
      <c r="I15" s="206"/>
      <c r="J15" s="207">
        <v>182</v>
      </c>
      <c r="K15" s="208">
        <f>J15/3</f>
        <v>60.666666666666664</v>
      </c>
      <c r="L15" s="145">
        <f>RANK(K15,$K$14:$K$15,0)</f>
        <v>2</v>
      </c>
      <c r="M15" s="144">
        <v>176</v>
      </c>
      <c r="N15" s="148">
        <f>M15/3</f>
        <v>58.666666666666664</v>
      </c>
      <c r="O15" s="145">
        <f>RANK(N15,$N$14:$N$15,0)</f>
        <v>2</v>
      </c>
      <c r="P15" s="144">
        <v>175</v>
      </c>
      <c r="Q15" s="148">
        <f>P15/3</f>
        <v>58.333333333333336</v>
      </c>
      <c r="R15" s="209">
        <f>RANK(Q15,$Q$14:$Q$15,0)</f>
        <v>2</v>
      </c>
      <c r="S15" s="210"/>
      <c r="T15" s="210"/>
      <c r="U15" s="211">
        <f>P15+M15+J15</f>
        <v>533</v>
      </c>
      <c r="V15" s="212"/>
      <c r="W15" s="213">
        <f>(K15+N15+Q15)/3</f>
        <v>59.22222222222222</v>
      </c>
      <c r="X15" s="66"/>
    </row>
    <row r="16" spans="1:24" s="195" customFormat="1" ht="51.75" customHeight="1">
      <c r="A16" s="379" t="s">
        <v>142</v>
      </c>
      <c r="B16" s="379"/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</row>
    <row r="17" spans="1:24" s="195" customFormat="1" ht="51.75" customHeight="1">
      <c r="A17" s="203">
        <f>RANK(W17,$W$17:$W$17)</f>
        <v>1</v>
      </c>
      <c r="B17" s="107" t="s">
        <v>143</v>
      </c>
      <c r="C17" s="31" t="s">
        <v>144</v>
      </c>
      <c r="D17" s="218" t="s">
        <v>145</v>
      </c>
      <c r="E17" s="219" t="s">
        <v>146</v>
      </c>
      <c r="F17" s="205" t="s">
        <v>147</v>
      </c>
      <c r="G17" s="43" t="s">
        <v>34</v>
      </c>
      <c r="H17" s="36" t="s">
        <v>8</v>
      </c>
      <c r="I17" s="206"/>
      <c r="J17" s="207">
        <v>228.5</v>
      </c>
      <c r="K17" s="148">
        <f>J17/3.4</f>
        <v>67.20588235294117</v>
      </c>
      <c r="L17" s="145">
        <f>RANK(K17,$K$17:$K$17,0)</f>
        <v>1</v>
      </c>
      <c r="M17" s="144">
        <v>237.5</v>
      </c>
      <c r="N17" s="148">
        <f>M17/3.4</f>
        <v>69.8529411764706</v>
      </c>
      <c r="O17" s="145">
        <f>RANK(N17,$N$17:$N$17,0)</f>
        <v>1</v>
      </c>
      <c r="P17" s="144">
        <v>230</v>
      </c>
      <c r="Q17" s="148">
        <f>P17/3.4</f>
        <v>67.64705882352942</v>
      </c>
      <c r="R17" s="209">
        <f>RANK(Q17,$Q$17:$Q$17,0)</f>
        <v>1</v>
      </c>
      <c r="S17" s="210"/>
      <c r="T17" s="210"/>
      <c r="U17" s="211">
        <f>P17+M17+J17</f>
        <v>696</v>
      </c>
      <c r="V17" s="212"/>
      <c r="W17" s="213">
        <f>(K17+N17+Q17)/3</f>
        <v>68.23529411764706</v>
      </c>
      <c r="X17" s="66"/>
    </row>
    <row r="18" spans="1:23" s="48" customFormat="1" ht="72" customHeight="1">
      <c r="A18" s="45" t="s">
        <v>38</v>
      </c>
      <c r="B18" s="46"/>
      <c r="C18" s="46"/>
      <c r="D18" s="220"/>
      <c r="E18" s="221"/>
      <c r="F18" s="46"/>
      <c r="G18" s="46"/>
      <c r="H18" s="47" t="s">
        <v>39</v>
      </c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W18" s="223"/>
    </row>
    <row r="19" spans="1:23" s="48" customFormat="1" ht="72" customHeight="1">
      <c r="A19" s="45" t="s">
        <v>40</v>
      </c>
      <c r="B19" s="46"/>
      <c r="C19" s="46"/>
      <c r="D19" s="220"/>
      <c r="E19" s="221"/>
      <c r="F19" s="46"/>
      <c r="G19" s="46"/>
      <c r="H19" s="48" t="s">
        <v>41</v>
      </c>
      <c r="R19" s="222"/>
      <c r="W19" s="223"/>
    </row>
    <row r="20" ht="14.25">
      <c r="W20" s="224"/>
    </row>
  </sheetData>
  <sheetProtection selectLockedCells="1" selectUnlockedCells="1"/>
  <mergeCells count="26">
    <mergeCell ref="A2:W2"/>
    <mergeCell ref="A3:W3"/>
    <mergeCell ref="A4:W4"/>
    <mergeCell ref="A5:Y5"/>
    <mergeCell ref="A6:E6"/>
    <mergeCell ref="A7:A8"/>
    <mergeCell ref="B7:B8"/>
    <mergeCell ref="C7:C8"/>
    <mergeCell ref="D7:D8"/>
    <mergeCell ref="E7:E8"/>
    <mergeCell ref="X7:X8"/>
    <mergeCell ref="F7:F8"/>
    <mergeCell ref="G7:G8"/>
    <mergeCell ref="H7:H8"/>
    <mergeCell ref="J7:L7"/>
    <mergeCell ref="M7:O7"/>
    <mergeCell ref="P7:R7"/>
    <mergeCell ref="A9:X9"/>
    <mergeCell ref="A10:W10"/>
    <mergeCell ref="A13:W13"/>
    <mergeCell ref="A16:X16"/>
    <mergeCell ref="S7:S8"/>
    <mergeCell ref="T7:T8"/>
    <mergeCell ref="U7:U8"/>
    <mergeCell ref="V7:V8"/>
    <mergeCell ref="W7:W8"/>
  </mergeCells>
  <printOptions horizontalCentered="1"/>
  <pageMargins left="0.19652777777777777" right="0.19652777777777777" top="0" bottom="0" header="0.5118055555555555" footer="0.5118055555555555"/>
  <pageSetup fitToHeight="0" fitToWidth="1" horizontalDpi="300" verticalDpi="300" orientation="landscape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Y15"/>
  <sheetViews>
    <sheetView view="pageBreakPreview" zoomScale="70" zoomScaleNormal="40" zoomScaleSheetLayoutView="70" workbookViewId="0" topLeftCell="A1">
      <selection activeCell="A5" sqref="A5:V7"/>
    </sheetView>
  </sheetViews>
  <sheetFormatPr defaultColWidth="10.66015625" defaultRowHeight="57" customHeight="1"/>
  <cols>
    <col min="1" max="1" width="6.16015625" style="266" customWidth="1"/>
    <col min="2" max="2" width="24.83203125" style="266" customWidth="1"/>
    <col min="3" max="3" width="10.66015625" style="266" hidden="1" customWidth="1"/>
    <col min="4" max="4" width="7.66015625" style="266" customWidth="1"/>
    <col min="5" max="5" width="57.33203125" style="266" customWidth="1"/>
    <col min="6" max="6" width="10.66015625" style="266" hidden="1" customWidth="1"/>
    <col min="7" max="7" width="10.66015625" style="267" hidden="1" customWidth="1"/>
    <col min="8" max="8" width="40.16015625" style="266" customWidth="1"/>
    <col min="9" max="9" width="10.16015625" style="268" customWidth="1"/>
    <col min="10" max="10" width="13.83203125" style="269" customWidth="1"/>
    <col min="11" max="11" width="8.33203125" style="266" customWidth="1"/>
    <col min="12" max="12" width="9.66015625" style="268" customWidth="1"/>
    <col min="13" max="13" width="12.5" style="269" customWidth="1"/>
    <col min="14" max="14" width="5.83203125" style="266" customWidth="1"/>
    <col min="15" max="15" width="9.5" style="268" customWidth="1"/>
    <col min="16" max="16" width="12.5" style="269" customWidth="1"/>
    <col min="17" max="17" width="6" style="266" customWidth="1"/>
    <col min="18" max="19" width="6.5" style="266" customWidth="1"/>
    <col min="20" max="20" width="10.16015625" style="266" customWidth="1"/>
    <col min="21" max="21" width="5.83203125" style="266" customWidth="1"/>
    <col min="22" max="22" width="15.33203125" style="269" customWidth="1"/>
    <col min="23" max="25" width="0" style="266" hidden="1" customWidth="1"/>
    <col min="26" max="16384" width="10.66015625" style="266" customWidth="1"/>
  </cols>
  <sheetData>
    <row r="1" spans="1:23" s="115" customFormat="1" ht="63.75" customHeight="1">
      <c r="A1" s="338" t="s">
        <v>4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</row>
    <row r="2" spans="1:23" s="230" customFormat="1" ht="33" customHeight="1">
      <c r="A2" s="408" t="s">
        <v>95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</row>
    <row r="3" spans="1:25" s="231" customFormat="1" ht="32.25" customHeight="1">
      <c r="A3" s="363" t="s">
        <v>115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</row>
    <row r="4" spans="1:24" s="234" customFormat="1" ht="21.75" customHeight="1">
      <c r="A4" s="409" t="s">
        <v>8</v>
      </c>
      <c r="B4" s="409"/>
      <c r="C4" s="409"/>
      <c r="D4" s="409"/>
      <c r="E4" s="409"/>
      <c r="F4" s="232"/>
      <c r="G4" s="232"/>
      <c r="H4" s="232"/>
      <c r="I4" s="232"/>
      <c r="J4" s="233"/>
      <c r="K4" s="233"/>
      <c r="L4" s="233"/>
      <c r="M4" s="233"/>
      <c r="N4" s="233"/>
      <c r="O4" s="233"/>
      <c r="P4" s="233"/>
      <c r="Q4" s="233"/>
      <c r="R4" s="118"/>
      <c r="S4" s="118"/>
      <c r="T4" s="118"/>
      <c r="U4" s="118"/>
      <c r="V4" s="69" t="s">
        <v>9</v>
      </c>
      <c r="W4" s="118"/>
      <c r="X4" s="118"/>
    </row>
    <row r="5" spans="1:23" s="235" customFormat="1" ht="15" customHeight="1">
      <c r="A5" s="410" t="s">
        <v>10</v>
      </c>
      <c r="B5" s="403" t="s">
        <v>148</v>
      </c>
      <c r="C5" s="412" t="s">
        <v>50</v>
      </c>
      <c r="D5" s="412" t="s">
        <v>12</v>
      </c>
      <c r="E5" s="403" t="s">
        <v>149</v>
      </c>
      <c r="F5" s="403" t="s">
        <v>51</v>
      </c>
      <c r="G5" s="403" t="s">
        <v>52</v>
      </c>
      <c r="H5" s="405" t="s">
        <v>53</v>
      </c>
      <c r="I5" s="406" t="s">
        <v>54</v>
      </c>
      <c r="J5" s="406"/>
      <c r="K5" s="406"/>
      <c r="L5" s="407" t="s">
        <v>55</v>
      </c>
      <c r="M5" s="407"/>
      <c r="N5" s="407"/>
      <c r="O5" s="406" t="s">
        <v>56</v>
      </c>
      <c r="P5" s="406"/>
      <c r="Q5" s="406"/>
      <c r="R5" s="395" t="s">
        <v>98</v>
      </c>
      <c r="S5" s="395" t="s">
        <v>99</v>
      </c>
      <c r="T5" s="397" t="s">
        <v>58</v>
      </c>
      <c r="U5" s="397" t="s">
        <v>59</v>
      </c>
      <c r="V5" s="399" t="s">
        <v>60</v>
      </c>
      <c r="W5" s="401" t="s">
        <v>150</v>
      </c>
    </row>
    <row r="6" spans="1:25" s="235" customFormat="1" ht="51" customHeight="1">
      <c r="A6" s="411"/>
      <c r="B6" s="404"/>
      <c r="C6" s="413"/>
      <c r="D6" s="413"/>
      <c r="E6" s="404"/>
      <c r="F6" s="404"/>
      <c r="G6" s="404"/>
      <c r="H6" s="346"/>
      <c r="I6" s="236" t="s">
        <v>62</v>
      </c>
      <c r="J6" s="237" t="s">
        <v>63</v>
      </c>
      <c r="K6" s="238" t="s">
        <v>64</v>
      </c>
      <c r="L6" s="236" t="s">
        <v>62</v>
      </c>
      <c r="M6" s="237" t="s">
        <v>63</v>
      </c>
      <c r="N6" s="238" t="s">
        <v>64</v>
      </c>
      <c r="O6" s="236" t="s">
        <v>62</v>
      </c>
      <c r="P6" s="237" t="s">
        <v>63</v>
      </c>
      <c r="Q6" s="238" t="s">
        <v>64</v>
      </c>
      <c r="R6" s="396"/>
      <c r="S6" s="396"/>
      <c r="T6" s="398"/>
      <c r="U6" s="398"/>
      <c r="V6" s="400"/>
      <c r="W6" s="402"/>
      <c r="X6" s="239" t="s">
        <v>145</v>
      </c>
      <c r="Y6" s="240" t="s">
        <v>151</v>
      </c>
    </row>
    <row r="7" spans="1:24" s="243" customFormat="1" ht="45.75" customHeight="1">
      <c r="A7" s="392" t="s">
        <v>152</v>
      </c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4"/>
      <c r="W7" s="241"/>
      <c r="X7" s="242"/>
    </row>
    <row r="8" spans="1:23" s="243" customFormat="1" ht="45.75" customHeight="1">
      <c r="A8" s="244">
        <f>RANK(V8,$V$8:$V$9)</f>
        <v>1</v>
      </c>
      <c r="B8" s="42" t="s">
        <v>153</v>
      </c>
      <c r="C8" s="31" t="s">
        <v>154</v>
      </c>
      <c r="D8" s="245" t="s">
        <v>145</v>
      </c>
      <c r="E8" s="246" t="s">
        <v>155</v>
      </c>
      <c r="F8" s="247" t="s">
        <v>156</v>
      </c>
      <c r="G8" s="248" t="s">
        <v>157</v>
      </c>
      <c r="H8" s="35" t="s">
        <v>158</v>
      </c>
      <c r="I8" s="133">
        <v>206</v>
      </c>
      <c r="J8" s="134">
        <f>I8/3.4-$R8*2</f>
        <v>60.58823529411765</v>
      </c>
      <c r="K8" s="135">
        <f>RANK(J8,J$8:J$9)</f>
        <v>2</v>
      </c>
      <c r="L8" s="133">
        <v>207.5</v>
      </c>
      <c r="M8" s="134">
        <f>L8/3.4-$R8*2</f>
        <v>61.029411764705884</v>
      </c>
      <c r="N8" s="135">
        <f>RANK(M8,M$8:M$9)</f>
        <v>1</v>
      </c>
      <c r="O8" s="133">
        <v>215</v>
      </c>
      <c r="P8" s="134">
        <f>O8/3.4-$R8*2</f>
        <v>63.23529411764706</v>
      </c>
      <c r="Q8" s="135">
        <f>RANK(P8,P$8:P$9)</f>
        <v>1</v>
      </c>
      <c r="R8" s="135"/>
      <c r="S8" s="135"/>
      <c r="T8" s="136">
        <f>O8+L8+I8</f>
        <v>628.5</v>
      </c>
      <c r="U8" s="137"/>
      <c r="V8" s="134">
        <f>(J8+M8+P8)/3</f>
        <v>61.617647058823536</v>
      </c>
      <c r="W8" s="249"/>
    </row>
    <row r="9" spans="1:23" s="243" customFormat="1" ht="45.75" customHeight="1">
      <c r="A9" s="244">
        <f>RANK(V9,$V$8:$V$9)</f>
        <v>2</v>
      </c>
      <c r="B9" s="125" t="s">
        <v>159</v>
      </c>
      <c r="C9" s="250"/>
      <c r="D9" s="251"/>
      <c r="E9" s="252" t="s">
        <v>160</v>
      </c>
      <c r="F9" s="253" t="s">
        <v>161</v>
      </c>
      <c r="G9" s="251" t="s">
        <v>34</v>
      </c>
      <c r="H9" s="254" t="s">
        <v>128</v>
      </c>
      <c r="I9" s="133">
        <v>211</v>
      </c>
      <c r="J9" s="134">
        <f>I9/3.4-$R9*2</f>
        <v>62.05882352941177</v>
      </c>
      <c r="K9" s="135">
        <f>RANK(J9,J$8:J$9)</f>
        <v>1</v>
      </c>
      <c r="L9" s="133">
        <v>203.5</v>
      </c>
      <c r="M9" s="134">
        <f>L9/3.4-$R9*2</f>
        <v>59.85294117647059</v>
      </c>
      <c r="N9" s="135">
        <f>RANK(M9,M$8:M$9)</f>
        <v>2</v>
      </c>
      <c r="O9" s="133">
        <v>208.5</v>
      </c>
      <c r="P9" s="134">
        <f>O9/3.4-$R9*2</f>
        <v>61.32352941176471</v>
      </c>
      <c r="Q9" s="135">
        <f>RANK(P9,P$8:P$9)</f>
        <v>2</v>
      </c>
      <c r="R9" s="135"/>
      <c r="S9" s="135"/>
      <c r="T9" s="136">
        <f>O9+L9+I9</f>
        <v>623</v>
      </c>
      <c r="U9" s="137"/>
      <c r="V9" s="134">
        <f>(J9+M9+P9)/3</f>
        <v>61.078431372549026</v>
      </c>
      <c r="W9" s="249"/>
    </row>
    <row r="10" spans="1:24" s="243" customFormat="1" ht="45.75" customHeight="1">
      <c r="A10" s="392" t="s">
        <v>162</v>
      </c>
      <c r="B10" s="393"/>
      <c r="C10" s="393"/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3"/>
      <c r="T10" s="393"/>
      <c r="U10" s="393"/>
      <c r="V10" s="394"/>
      <c r="W10" s="241"/>
      <c r="X10" s="242"/>
    </row>
    <row r="11" spans="1:23" s="243" customFormat="1" ht="45.75" customHeight="1">
      <c r="A11" s="244">
        <f>RANK(V11,$V$11:$V$12)</f>
        <v>1</v>
      </c>
      <c r="B11" s="42" t="s">
        <v>163</v>
      </c>
      <c r="C11" s="31" t="s">
        <v>164</v>
      </c>
      <c r="D11" s="32" t="s">
        <v>165</v>
      </c>
      <c r="E11" s="30" t="s">
        <v>166</v>
      </c>
      <c r="F11" s="217" t="s">
        <v>167</v>
      </c>
      <c r="G11" s="255" t="s">
        <v>34</v>
      </c>
      <c r="H11" s="36" t="s">
        <v>8</v>
      </c>
      <c r="I11" s="256">
        <v>314</v>
      </c>
      <c r="J11" s="134">
        <f>I11/4.6-$R11*2</f>
        <v>68.26086956521739</v>
      </c>
      <c r="K11" s="135">
        <f>RANK(J11,J$11:J$12)</f>
        <v>1</v>
      </c>
      <c r="L11" s="133">
        <v>316.5</v>
      </c>
      <c r="M11" s="134">
        <f>L11/4.6-$R11*2</f>
        <v>68.80434782608697</v>
      </c>
      <c r="N11" s="135">
        <f>RANK(M11,M$11:M$12)</f>
        <v>1</v>
      </c>
      <c r="O11" s="133">
        <v>308</v>
      </c>
      <c r="P11" s="134">
        <f>O11/4.6-$R11*2</f>
        <v>66.95652173913044</v>
      </c>
      <c r="Q11" s="135">
        <f>RANK(P11,P$11:P$12)</f>
        <v>1</v>
      </c>
      <c r="R11" s="135"/>
      <c r="S11" s="135"/>
      <c r="T11" s="136">
        <f>O11+L11+I11</f>
        <v>938.5</v>
      </c>
      <c r="U11" s="137"/>
      <c r="V11" s="134">
        <f>(J11+M11+P11)/3</f>
        <v>68.00724637681161</v>
      </c>
      <c r="W11" s="249"/>
    </row>
    <row r="12" spans="1:23" s="243" customFormat="1" ht="45.75" customHeight="1">
      <c r="A12" s="244">
        <f>RANK(V12,$V$11:$V$12)</f>
        <v>2</v>
      </c>
      <c r="B12" s="42" t="s">
        <v>168</v>
      </c>
      <c r="C12" s="31" t="s">
        <v>169</v>
      </c>
      <c r="D12" s="245" t="s">
        <v>145</v>
      </c>
      <c r="E12" s="216" t="s">
        <v>170</v>
      </c>
      <c r="F12" s="217" t="s">
        <v>171</v>
      </c>
      <c r="G12" s="255" t="s">
        <v>172</v>
      </c>
      <c r="H12" s="36" t="s">
        <v>8</v>
      </c>
      <c r="I12" s="256">
        <v>293.5</v>
      </c>
      <c r="J12" s="134">
        <f>I12/4.6-$R12*2</f>
        <v>63.80434782608696</v>
      </c>
      <c r="K12" s="135">
        <f>RANK(J12,J$11:J$12)</f>
        <v>2</v>
      </c>
      <c r="L12" s="133">
        <v>295</v>
      </c>
      <c r="M12" s="134">
        <f>L12/4.6-$R12*2</f>
        <v>64.1304347826087</v>
      </c>
      <c r="N12" s="135">
        <f>RANK(M12,M$11:M$12)</f>
        <v>2</v>
      </c>
      <c r="O12" s="133">
        <v>292.5</v>
      </c>
      <c r="P12" s="134">
        <f>O12/4.6-$R12*2</f>
        <v>63.58695652173913</v>
      </c>
      <c r="Q12" s="135">
        <f>RANK(P12,P$11:P$12)</f>
        <v>2</v>
      </c>
      <c r="R12" s="135"/>
      <c r="S12" s="135"/>
      <c r="T12" s="136">
        <f>O12+L12+I12</f>
        <v>881</v>
      </c>
      <c r="U12" s="137"/>
      <c r="V12" s="134">
        <f>(J12+M12+P12)/3</f>
        <v>63.84057971014493</v>
      </c>
      <c r="W12" s="249"/>
    </row>
    <row r="13" spans="1:23" s="46" customFormat="1" ht="61.5" customHeight="1">
      <c r="A13" s="45" t="s">
        <v>38</v>
      </c>
      <c r="E13" s="221"/>
      <c r="H13" s="257"/>
      <c r="I13" s="47" t="s">
        <v>39</v>
      </c>
      <c r="J13" s="45"/>
      <c r="K13" s="45"/>
      <c r="L13" s="45"/>
      <c r="M13" s="45"/>
      <c r="N13" s="45"/>
      <c r="O13" s="45"/>
      <c r="P13" s="45"/>
      <c r="Q13" s="45"/>
      <c r="R13" s="45"/>
      <c r="S13" s="45"/>
      <c r="W13" s="109"/>
    </row>
    <row r="14" spans="1:23" s="46" customFormat="1" ht="61.5" customHeight="1">
      <c r="A14" s="45" t="s">
        <v>40</v>
      </c>
      <c r="E14" s="221"/>
      <c r="H14" s="258"/>
      <c r="I14" s="48" t="s">
        <v>41</v>
      </c>
      <c r="R14" s="45"/>
      <c r="W14" s="109"/>
    </row>
    <row r="15" spans="2:22" s="259" customFormat="1" ht="60.75" customHeight="1">
      <c r="B15" s="260"/>
      <c r="C15" s="261"/>
      <c r="D15" s="262"/>
      <c r="E15" s="262"/>
      <c r="F15" s="262"/>
      <c r="H15" s="263"/>
      <c r="I15" s="264"/>
      <c r="J15" s="265"/>
      <c r="L15" s="264"/>
      <c r="M15" s="265"/>
      <c r="O15" s="264"/>
      <c r="P15" s="265"/>
      <c r="V15" s="265"/>
    </row>
  </sheetData>
  <sheetProtection selectLockedCells="1" selectUnlockedCells="1"/>
  <mergeCells count="23">
    <mergeCell ref="D5:D6"/>
    <mergeCell ref="E5:E6"/>
    <mergeCell ref="F5:F6"/>
    <mergeCell ref="L5:N5"/>
    <mergeCell ref="O5:Q5"/>
    <mergeCell ref="R5:R6"/>
    <mergeCell ref="A1:W1"/>
    <mergeCell ref="A2:W2"/>
    <mergeCell ref="A3:Y3"/>
    <mergeCell ref="A4:E4"/>
    <mergeCell ref="A5:A6"/>
    <mergeCell ref="B5:B6"/>
    <mergeCell ref="C5:C6"/>
    <mergeCell ref="A10:V10"/>
    <mergeCell ref="S5:S6"/>
    <mergeCell ref="T5:T6"/>
    <mergeCell ref="U5:U6"/>
    <mergeCell ref="V5:V6"/>
    <mergeCell ref="W5:W6"/>
    <mergeCell ref="A7:V7"/>
    <mergeCell ref="G5:G6"/>
    <mergeCell ref="H5:H6"/>
    <mergeCell ref="I5:K5"/>
  </mergeCells>
  <conditionalFormatting sqref="E11">
    <cfRule type="duplicateValues" priority="2" dxfId="8" stopIfTrue="1">
      <formula>AND(COUNTIF($E$11:$E$11,E11)&gt;1,NOT(ISBLANK(E11)))</formula>
    </cfRule>
  </conditionalFormatting>
  <conditionalFormatting sqref="B11">
    <cfRule type="duplicateValues" priority="3" dxfId="8" stopIfTrue="1">
      <formula>AND(COUNTIF($B$11:$B$11,B11)&gt;1,NOT(ISBLANK(B11)))</formula>
    </cfRule>
  </conditionalFormatting>
  <conditionalFormatting sqref="B12 E12">
    <cfRule type="duplicateValues" priority="1" dxfId="8" stopIfTrue="1">
      <formula>AND(COUNTIF($B$12:$B$12,B12)+COUNTIF($E$12:$E$12,B12)&gt;1,NOT(ISBLANK(B12)))</formula>
    </cfRule>
  </conditionalFormatting>
  <conditionalFormatting sqref="B8:B9 E8:E9">
    <cfRule type="duplicateValues" priority="4" dxfId="8" stopIfTrue="1">
      <formula>AND(COUNTIF($B$8:$B$9,B8)+COUNTIF($E$8:$E$9,B8)&gt;1,NOT(ISBLANK(B8)))</formula>
    </cfRule>
  </conditionalFormatting>
  <printOptions horizontalCentered="1"/>
  <pageMargins left="0.19652777777777777" right="0" top="0.19652777777777777" bottom="0.19652777777777777" header="0.5118055555555555" footer="0.5118055555555555"/>
  <pageSetup fitToHeight="0" fitToWidth="1" horizontalDpi="300" verticalDpi="3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W41"/>
  <sheetViews>
    <sheetView view="pageBreakPreview" zoomScaleSheetLayoutView="100" workbookViewId="0" topLeftCell="A4">
      <selection activeCell="A17" sqref="A17:IV17"/>
    </sheetView>
  </sheetViews>
  <sheetFormatPr defaultColWidth="9.33203125" defaultRowHeight="12.75"/>
  <cols>
    <col min="1" max="1" width="5.5" style="270" customWidth="1"/>
    <col min="2" max="2" width="22.5" style="294" customWidth="1"/>
    <col min="3" max="3" width="10.16015625" style="294" hidden="1" customWidth="1"/>
    <col min="4" max="4" width="6.66015625" style="294" customWidth="1"/>
    <col min="5" max="5" width="44.83203125" style="294" customWidth="1"/>
    <col min="6" max="6" width="10.16015625" style="294" hidden="1" customWidth="1"/>
    <col min="7" max="7" width="20.66015625" style="294" hidden="1" customWidth="1"/>
    <col min="8" max="8" width="26.5" style="294" customWidth="1"/>
    <col min="9" max="13" width="7.83203125" style="270" customWidth="1"/>
    <col min="14" max="14" width="10.16015625" style="270" customWidth="1"/>
    <col min="15" max="15" width="4.16015625" style="270" customWidth="1"/>
    <col min="16" max="16" width="7.83203125" style="270" customWidth="1"/>
    <col min="17" max="17" width="10.16015625" style="270" customWidth="1"/>
    <col min="18" max="18" width="3.66015625" style="270" customWidth="1"/>
    <col min="19" max="20" width="3.5" style="270" customWidth="1"/>
    <col min="21" max="21" width="9.5" style="270" customWidth="1"/>
    <col min="22" max="22" width="6.33203125" style="270" hidden="1" customWidth="1"/>
    <col min="23" max="16384" width="9.33203125" style="270" customWidth="1"/>
  </cols>
  <sheetData>
    <row r="1" spans="1:22" ht="20.25" customHeight="1">
      <c r="A1" s="438" t="s">
        <v>4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</row>
    <row r="2" spans="1:22" ht="21.75" customHeight="1">
      <c r="A2" s="439" t="s">
        <v>95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</row>
    <row r="3" spans="1:22" ht="21" customHeight="1">
      <c r="A3" s="420" t="s">
        <v>173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</row>
    <row r="4" spans="1:22" s="278" customFormat="1" ht="18" customHeight="1">
      <c r="A4" s="440" t="s">
        <v>8</v>
      </c>
      <c r="B4" s="440"/>
      <c r="C4" s="440"/>
      <c r="D4" s="440"/>
      <c r="E4" s="440"/>
      <c r="F4" s="271"/>
      <c r="G4" s="272"/>
      <c r="H4" s="273"/>
      <c r="I4" s="274"/>
      <c r="J4" s="274"/>
      <c r="K4" s="274"/>
      <c r="L4" s="274"/>
      <c r="M4" s="274"/>
      <c r="N4" s="275"/>
      <c r="O4" s="274"/>
      <c r="P4" s="274"/>
      <c r="Q4" s="275"/>
      <c r="R4" s="274"/>
      <c r="S4" s="276"/>
      <c r="T4" s="276"/>
      <c r="U4" s="277" t="s">
        <v>174</v>
      </c>
      <c r="V4" s="276"/>
    </row>
    <row r="5" spans="1:22" ht="14.25" customHeight="1">
      <c r="A5" s="441" t="s">
        <v>10</v>
      </c>
      <c r="B5" s="432" t="s">
        <v>175</v>
      </c>
      <c r="C5" s="442" t="s">
        <v>176</v>
      </c>
      <c r="D5" s="445" t="s">
        <v>12</v>
      </c>
      <c r="E5" s="442" t="s">
        <v>177</v>
      </c>
      <c r="F5" s="442" t="s">
        <v>176</v>
      </c>
      <c r="G5" s="432" t="s">
        <v>178</v>
      </c>
      <c r="H5" s="432" t="s">
        <v>53</v>
      </c>
      <c r="I5" s="433" t="s">
        <v>54</v>
      </c>
      <c r="J5" s="433"/>
      <c r="K5" s="433"/>
      <c r="L5" s="433"/>
      <c r="M5" s="433"/>
      <c r="N5" s="433"/>
      <c r="O5" s="433"/>
      <c r="P5" s="433" t="s">
        <v>179</v>
      </c>
      <c r="Q5" s="433"/>
      <c r="R5" s="433"/>
      <c r="S5" s="434" t="s">
        <v>98</v>
      </c>
      <c r="T5" s="435" t="s">
        <v>180</v>
      </c>
      <c r="U5" s="421" t="s">
        <v>181</v>
      </c>
      <c r="V5" s="423" t="s">
        <v>182</v>
      </c>
    </row>
    <row r="6" spans="1:22" ht="14.25" customHeight="1">
      <c r="A6" s="441"/>
      <c r="B6" s="432"/>
      <c r="C6" s="443"/>
      <c r="D6" s="446"/>
      <c r="E6" s="443"/>
      <c r="F6" s="443"/>
      <c r="G6" s="432"/>
      <c r="H6" s="432"/>
      <c r="I6" s="425" t="s">
        <v>183</v>
      </c>
      <c r="J6" s="426"/>
      <c r="K6" s="426"/>
      <c r="L6" s="426"/>
      <c r="M6" s="427"/>
      <c r="N6" s="428" t="s">
        <v>63</v>
      </c>
      <c r="O6" s="430" t="s">
        <v>10</v>
      </c>
      <c r="P6" s="430" t="s">
        <v>184</v>
      </c>
      <c r="Q6" s="428" t="s">
        <v>63</v>
      </c>
      <c r="R6" s="430" t="s">
        <v>10</v>
      </c>
      <c r="S6" s="434"/>
      <c r="T6" s="436"/>
      <c r="U6" s="421"/>
      <c r="V6" s="423"/>
    </row>
    <row r="7" spans="1:22" ht="47.25" customHeight="1">
      <c r="A7" s="441"/>
      <c r="B7" s="432"/>
      <c r="C7" s="444"/>
      <c r="D7" s="444"/>
      <c r="E7" s="444"/>
      <c r="F7" s="444"/>
      <c r="G7" s="432"/>
      <c r="H7" s="432"/>
      <c r="I7" s="279" t="s">
        <v>185</v>
      </c>
      <c r="J7" s="279" t="s">
        <v>186</v>
      </c>
      <c r="K7" s="279" t="s">
        <v>187</v>
      </c>
      <c r="L7" s="279" t="s">
        <v>188</v>
      </c>
      <c r="M7" s="280" t="s">
        <v>189</v>
      </c>
      <c r="N7" s="429"/>
      <c r="O7" s="431"/>
      <c r="P7" s="431"/>
      <c r="Q7" s="429"/>
      <c r="R7" s="431"/>
      <c r="S7" s="434"/>
      <c r="T7" s="437"/>
      <c r="U7" s="422"/>
      <c r="V7" s="424"/>
    </row>
    <row r="8" spans="1:22" ht="24" customHeight="1">
      <c r="A8" s="414" t="s">
        <v>190</v>
      </c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6"/>
    </row>
    <row r="9" spans="1:22" ht="21" customHeight="1">
      <c r="A9" s="417" t="s">
        <v>191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9"/>
    </row>
    <row r="10" spans="1:22" s="294" customFormat="1" ht="27" customHeight="1">
      <c r="A10" s="281">
        <f>RANK(U10,$U$10:$U$13,0)</f>
        <v>1</v>
      </c>
      <c r="B10" s="282" t="s">
        <v>192</v>
      </c>
      <c r="C10" s="283" t="s">
        <v>120</v>
      </c>
      <c r="D10" s="284">
        <v>1</v>
      </c>
      <c r="E10" s="285" t="s">
        <v>193</v>
      </c>
      <c r="F10" s="286" t="s">
        <v>33</v>
      </c>
      <c r="G10" s="287" t="s">
        <v>194</v>
      </c>
      <c r="H10" s="288" t="s">
        <v>8</v>
      </c>
      <c r="I10" s="289">
        <v>7.5</v>
      </c>
      <c r="J10" s="289">
        <v>7.3</v>
      </c>
      <c r="K10" s="289">
        <v>7.5</v>
      </c>
      <c r="L10" s="289">
        <v>7.6</v>
      </c>
      <c r="M10" s="289">
        <f>SUM(I10:L10)</f>
        <v>29.9</v>
      </c>
      <c r="N10" s="290">
        <f>M10/0.4</f>
        <v>74.74999999999999</v>
      </c>
      <c r="O10" s="291">
        <f>RANK(N10,N$10:N$13,0)</f>
        <v>1</v>
      </c>
      <c r="P10" s="289">
        <v>152.5</v>
      </c>
      <c r="Q10" s="290">
        <f>P10/2.2</f>
        <v>69.31818181818181</v>
      </c>
      <c r="R10" s="291">
        <f>RANK(Q10,Q$10:Q$13,0)</f>
        <v>1</v>
      </c>
      <c r="S10" s="292"/>
      <c r="T10" s="292"/>
      <c r="U10" s="290">
        <f>(N10+Q10)/2</f>
        <v>72.0340909090909</v>
      </c>
      <c r="V10" s="293" t="s">
        <v>195</v>
      </c>
    </row>
    <row r="11" spans="1:22" s="294" customFormat="1" ht="27" customHeight="1">
      <c r="A11" s="281">
        <f>RANK(U11,$U$10:$U$13,0)</f>
        <v>2</v>
      </c>
      <c r="B11" s="295" t="s">
        <v>196</v>
      </c>
      <c r="C11" s="283" t="s">
        <v>197</v>
      </c>
      <c r="D11" s="296"/>
      <c r="E11" s="297" t="s">
        <v>198</v>
      </c>
      <c r="F11" s="298" t="s">
        <v>199</v>
      </c>
      <c r="G11" s="298" t="s">
        <v>200</v>
      </c>
      <c r="H11" s="299" t="s">
        <v>8</v>
      </c>
      <c r="I11" s="289">
        <v>6.9</v>
      </c>
      <c r="J11" s="289">
        <v>6.9</v>
      </c>
      <c r="K11" s="289">
        <v>7.2</v>
      </c>
      <c r="L11" s="289">
        <v>7.5</v>
      </c>
      <c r="M11" s="289">
        <f>SUM(I11:L11)</f>
        <v>28.5</v>
      </c>
      <c r="N11" s="290">
        <f>M11/0.4</f>
        <v>71.25</v>
      </c>
      <c r="O11" s="291">
        <f>RANK(N11,N$10:N$13,0)</f>
        <v>2</v>
      </c>
      <c r="P11" s="289">
        <v>142.5</v>
      </c>
      <c r="Q11" s="290">
        <f>P11/2.2</f>
        <v>64.77272727272727</v>
      </c>
      <c r="R11" s="291">
        <f>RANK(Q11,Q$10:Q$13,0)</f>
        <v>2</v>
      </c>
      <c r="S11" s="292"/>
      <c r="T11" s="292"/>
      <c r="U11" s="290">
        <f>(N11+Q11)/2</f>
        <v>68.01136363636363</v>
      </c>
      <c r="V11" s="293" t="s">
        <v>195</v>
      </c>
    </row>
    <row r="12" spans="1:22" s="294" customFormat="1" ht="27" customHeight="1">
      <c r="A12" s="281">
        <f>RANK(U12,$U$10:$U$13,0)</f>
        <v>3</v>
      </c>
      <c r="B12" s="295" t="s">
        <v>201</v>
      </c>
      <c r="C12" s="300" t="s">
        <v>103</v>
      </c>
      <c r="D12" s="301" t="s">
        <v>79</v>
      </c>
      <c r="E12" s="302" t="s">
        <v>202</v>
      </c>
      <c r="F12" s="303" t="s">
        <v>33</v>
      </c>
      <c r="G12" s="301"/>
      <c r="H12" s="299" t="s">
        <v>8</v>
      </c>
      <c r="I12" s="289">
        <v>5.7</v>
      </c>
      <c r="J12" s="289">
        <v>5.9</v>
      </c>
      <c r="K12" s="289">
        <v>5.8</v>
      </c>
      <c r="L12" s="289">
        <v>6</v>
      </c>
      <c r="M12" s="289">
        <f>SUM(I12:L12)</f>
        <v>23.400000000000002</v>
      </c>
      <c r="N12" s="290">
        <f>M12/0.4</f>
        <v>58.5</v>
      </c>
      <c r="O12" s="291">
        <f>RANK(N12,N$10:N$13,0)</f>
        <v>3</v>
      </c>
      <c r="P12" s="289">
        <v>142.5</v>
      </c>
      <c r="Q12" s="290">
        <f>P12/2.2</f>
        <v>64.77272727272727</v>
      </c>
      <c r="R12" s="291">
        <f>RANK(Q12,Q$10:Q$13,0)</f>
        <v>2</v>
      </c>
      <c r="S12" s="292"/>
      <c r="T12" s="292"/>
      <c r="U12" s="290">
        <f>(N12+Q12)/2</f>
        <v>61.63636363636363</v>
      </c>
      <c r="V12" s="293" t="s">
        <v>195</v>
      </c>
    </row>
    <row r="13" spans="1:22" s="294" customFormat="1" ht="27" customHeight="1">
      <c r="A13" s="281">
        <f>RANK(U13,$U$10:$U$13,0)</f>
        <v>4</v>
      </c>
      <c r="B13" s="285" t="s">
        <v>203</v>
      </c>
      <c r="C13" s="283" t="s">
        <v>204</v>
      </c>
      <c r="D13" s="296"/>
      <c r="E13" s="304" t="s">
        <v>205</v>
      </c>
      <c r="F13" s="296" t="s">
        <v>206</v>
      </c>
      <c r="G13" s="305" t="s">
        <v>207</v>
      </c>
      <c r="H13" s="299" t="s">
        <v>135</v>
      </c>
      <c r="I13" s="289">
        <v>5</v>
      </c>
      <c r="J13" s="289">
        <v>5.5</v>
      </c>
      <c r="K13" s="289">
        <v>5</v>
      </c>
      <c r="L13" s="289">
        <v>5.7</v>
      </c>
      <c r="M13" s="289">
        <f>SUM(I13:L13)</f>
        <v>21.2</v>
      </c>
      <c r="N13" s="290">
        <f>M13/0.4</f>
        <v>52.99999999999999</v>
      </c>
      <c r="O13" s="291">
        <f>RANK(N13,N$10:N$13,0)</f>
        <v>4</v>
      </c>
      <c r="P13" s="289">
        <v>132</v>
      </c>
      <c r="Q13" s="290">
        <f>P13/2.2</f>
        <v>59.99999999999999</v>
      </c>
      <c r="R13" s="291">
        <f>RANK(Q13,Q$10:Q$13,0)</f>
        <v>4</v>
      </c>
      <c r="S13" s="292"/>
      <c r="T13" s="292"/>
      <c r="U13" s="290">
        <f>(N13+Q13)/2</f>
        <v>56.49999999999999</v>
      </c>
      <c r="V13" s="293" t="s">
        <v>195</v>
      </c>
    </row>
    <row r="14" spans="1:22" ht="21" customHeight="1">
      <c r="A14" s="417" t="s">
        <v>139</v>
      </c>
      <c r="B14" s="418"/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9"/>
    </row>
    <row r="15" spans="1:22" s="294" customFormat="1" ht="27" customHeight="1">
      <c r="A15" s="281">
        <f>RANK(U15,$U$15:$U$17,0)</f>
        <v>1</v>
      </c>
      <c r="B15" s="282" t="s">
        <v>208</v>
      </c>
      <c r="C15" s="283" t="s">
        <v>140</v>
      </c>
      <c r="D15" s="299" t="s">
        <v>141</v>
      </c>
      <c r="E15" s="306" t="s">
        <v>209</v>
      </c>
      <c r="F15" s="307" t="s">
        <v>33</v>
      </c>
      <c r="G15" s="298" t="s">
        <v>34</v>
      </c>
      <c r="H15" s="299" t="s">
        <v>8</v>
      </c>
      <c r="I15" s="289">
        <v>7.3</v>
      </c>
      <c r="J15" s="289">
        <v>7.5</v>
      </c>
      <c r="K15" s="289">
        <v>7.7</v>
      </c>
      <c r="L15" s="289">
        <v>7.6</v>
      </c>
      <c r="M15" s="289">
        <f>SUM(I15:L15)</f>
        <v>30.1</v>
      </c>
      <c r="N15" s="290">
        <f>M15/0.4</f>
        <v>75.25</v>
      </c>
      <c r="O15" s="291">
        <f>RANK(N15,N$15:N$17,0)</f>
        <v>1</v>
      </c>
      <c r="P15" s="289">
        <v>153</v>
      </c>
      <c r="Q15" s="290">
        <f>P15/2.2</f>
        <v>69.54545454545455</v>
      </c>
      <c r="R15" s="291">
        <f>RANK(Q15,Q$15:Q$17,0)</f>
        <v>1</v>
      </c>
      <c r="S15" s="292"/>
      <c r="T15" s="292"/>
      <c r="U15" s="290">
        <f>(N15+Q15)/2</f>
        <v>72.39772727272728</v>
      </c>
      <c r="V15" s="293"/>
    </row>
    <row r="16" spans="1:22" s="294" customFormat="1" ht="27" customHeight="1">
      <c r="A16" s="281">
        <f>RANK(U16,$U$15:$U$17,0)</f>
        <v>2</v>
      </c>
      <c r="B16" s="295" t="s">
        <v>210</v>
      </c>
      <c r="C16" s="283" t="s">
        <v>211</v>
      </c>
      <c r="D16" s="301">
        <v>1</v>
      </c>
      <c r="E16" s="302" t="s">
        <v>212</v>
      </c>
      <c r="F16" s="303" t="s">
        <v>104</v>
      </c>
      <c r="G16" s="301" t="s">
        <v>105</v>
      </c>
      <c r="H16" s="299" t="s">
        <v>8</v>
      </c>
      <c r="I16" s="289">
        <v>6.2</v>
      </c>
      <c r="J16" s="289">
        <v>5.5</v>
      </c>
      <c r="K16" s="289">
        <v>6</v>
      </c>
      <c r="L16" s="289">
        <v>6</v>
      </c>
      <c r="M16" s="289">
        <f>SUM(I16:L16)</f>
        <v>23.7</v>
      </c>
      <c r="N16" s="290">
        <f>M16/0.4</f>
        <v>59.24999999999999</v>
      </c>
      <c r="O16" s="291">
        <f>RANK(N16,N$15:N$17,0)</f>
        <v>2</v>
      </c>
      <c r="P16" s="289">
        <v>143</v>
      </c>
      <c r="Q16" s="290">
        <f>P16/2.2</f>
        <v>65</v>
      </c>
      <c r="R16" s="291">
        <f>RANK(Q16,Q$15:Q$17,0)</f>
        <v>2</v>
      </c>
      <c r="S16" s="292"/>
      <c r="T16" s="292"/>
      <c r="U16" s="290">
        <f>(N16+Q16)/2</f>
        <v>62.125</v>
      </c>
      <c r="V16" s="293"/>
    </row>
    <row r="17" spans="1:22" s="294" customFormat="1" ht="27" customHeight="1">
      <c r="A17" s="281">
        <f>RANK(U17,$U$15:$U$17,0)</f>
        <v>3</v>
      </c>
      <c r="B17" s="295" t="s">
        <v>210</v>
      </c>
      <c r="C17" s="283" t="s">
        <v>211</v>
      </c>
      <c r="D17" s="301">
        <v>1</v>
      </c>
      <c r="E17" s="302" t="s">
        <v>202</v>
      </c>
      <c r="F17" s="303" t="s">
        <v>33</v>
      </c>
      <c r="G17" s="301"/>
      <c r="H17" s="299" t="s">
        <v>8</v>
      </c>
      <c r="I17" s="289">
        <v>5.5</v>
      </c>
      <c r="J17" s="289">
        <v>5.6</v>
      </c>
      <c r="K17" s="289">
        <v>5.7</v>
      </c>
      <c r="L17" s="289">
        <v>5.5</v>
      </c>
      <c r="M17" s="289">
        <f>SUM(I17:L17)</f>
        <v>22.3</v>
      </c>
      <c r="N17" s="290">
        <f>M17/0.4</f>
        <v>55.75</v>
      </c>
      <c r="O17" s="291">
        <f>RANK(N17,N$15:N$17,0)</f>
        <v>3</v>
      </c>
      <c r="P17" s="289">
        <v>136</v>
      </c>
      <c r="Q17" s="290">
        <f>P17/2.2</f>
        <v>61.81818181818181</v>
      </c>
      <c r="R17" s="291">
        <f>RANK(Q17,Q$15:Q$17,0)</f>
        <v>3</v>
      </c>
      <c r="S17" s="292"/>
      <c r="T17" s="292"/>
      <c r="U17" s="290">
        <f>(N17+Q17)/2</f>
        <v>58.78409090909091</v>
      </c>
      <c r="V17" s="293"/>
    </row>
    <row r="18" spans="1:22" ht="21" customHeight="1">
      <c r="A18" s="417" t="s">
        <v>213</v>
      </c>
      <c r="B18" s="418"/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9"/>
    </row>
    <row r="19" spans="1:22" s="294" customFormat="1" ht="27" customHeight="1">
      <c r="A19" s="281">
        <f aca="true" t="shared" si="0" ref="A19:A24">RANK(U19,$U$19:$U$24,0)</f>
        <v>1</v>
      </c>
      <c r="B19" s="282" t="s">
        <v>214</v>
      </c>
      <c r="C19" s="283" t="s">
        <v>215</v>
      </c>
      <c r="D19" s="308" t="s">
        <v>79</v>
      </c>
      <c r="E19" s="302" t="s">
        <v>216</v>
      </c>
      <c r="F19" s="303" t="s">
        <v>31</v>
      </c>
      <c r="G19" s="287"/>
      <c r="H19" s="287" t="s">
        <v>8</v>
      </c>
      <c r="I19" s="289">
        <v>7.5</v>
      </c>
      <c r="J19" s="289">
        <v>7.7</v>
      </c>
      <c r="K19" s="289">
        <v>7.8</v>
      </c>
      <c r="L19" s="289">
        <v>7.9</v>
      </c>
      <c r="M19" s="289">
        <f aca="true" t="shared" si="1" ref="M19:M24">SUM(I19:L19)</f>
        <v>30.9</v>
      </c>
      <c r="N19" s="290">
        <f>M19/0.4</f>
        <v>77.24999999999999</v>
      </c>
      <c r="O19" s="291">
        <f aca="true" t="shared" si="2" ref="O19:O24">RANK(N19,N$19:N$24,0)</f>
        <v>1</v>
      </c>
      <c r="P19" s="289">
        <v>155.5</v>
      </c>
      <c r="Q19" s="290">
        <f>P19/2.2</f>
        <v>70.68181818181817</v>
      </c>
      <c r="R19" s="291">
        <f aca="true" t="shared" si="3" ref="R19:R24">RANK(Q19,Q$19:Q$24,0)</f>
        <v>1</v>
      </c>
      <c r="S19" s="292"/>
      <c r="T19" s="292"/>
      <c r="U19" s="290">
        <f aca="true" t="shared" si="4" ref="U19:U24">(N19+Q19)/2</f>
        <v>73.96590909090908</v>
      </c>
      <c r="V19" s="293"/>
    </row>
    <row r="20" spans="1:22" s="294" customFormat="1" ht="27" customHeight="1">
      <c r="A20" s="281">
        <f t="shared" si="0"/>
        <v>2</v>
      </c>
      <c r="B20" s="285" t="s">
        <v>217</v>
      </c>
      <c r="C20" s="283" t="s">
        <v>218</v>
      </c>
      <c r="D20" s="284" t="s">
        <v>85</v>
      </c>
      <c r="E20" s="302" t="s">
        <v>219</v>
      </c>
      <c r="F20" s="286" t="s">
        <v>220</v>
      </c>
      <c r="G20" s="299" t="s">
        <v>34</v>
      </c>
      <c r="H20" s="287" t="s">
        <v>8</v>
      </c>
      <c r="I20" s="289">
        <v>7</v>
      </c>
      <c r="J20" s="289">
        <v>7.2</v>
      </c>
      <c r="K20" s="289">
        <v>7.3</v>
      </c>
      <c r="L20" s="289">
        <v>7.4</v>
      </c>
      <c r="M20" s="289">
        <f t="shared" si="1"/>
        <v>28.9</v>
      </c>
      <c r="N20" s="290">
        <f>M20/0.4</f>
        <v>72.24999999999999</v>
      </c>
      <c r="O20" s="291">
        <f t="shared" si="2"/>
        <v>2</v>
      </c>
      <c r="P20" s="289">
        <v>154</v>
      </c>
      <c r="Q20" s="290">
        <f>P20/2.2</f>
        <v>70</v>
      </c>
      <c r="R20" s="291">
        <f t="shared" si="3"/>
        <v>2</v>
      </c>
      <c r="S20" s="292"/>
      <c r="T20" s="292"/>
      <c r="U20" s="290">
        <f t="shared" si="4"/>
        <v>71.125</v>
      </c>
      <c r="V20" s="293"/>
    </row>
    <row r="21" spans="1:22" s="294" customFormat="1" ht="27" customHeight="1">
      <c r="A21" s="281">
        <f t="shared" si="0"/>
        <v>3</v>
      </c>
      <c r="B21" s="309" t="s">
        <v>221</v>
      </c>
      <c r="C21" s="283" t="s">
        <v>31</v>
      </c>
      <c r="D21" s="310" t="s">
        <v>79</v>
      </c>
      <c r="E21" s="311" t="s">
        <v>222</v>
      </c>
      <c r="F21" s="286" t="s">
        <v>223</v>
      </c>
      <c r="G21" s="287" t="s">
        <v>34</v>
      </c>
      <c r="H21" s="299" t="s">
        <v>8</v>
      </c>
      <c r="I21" s="289">
        <v>5</v>
      </c>
      <c r="J21" s="289">
        <v>6.3</v>
      </c>
      <c r="K21" s="289">
        <v>6.5</v>
      </c>
      <c r="L21" s="289">
        <v>6.5</v>
      </c>
      <c r="M21" s="289">
        <f t="shared" si="1"/>
        <v>24.3</v>
      </c>
      <c r="N21" s="290">
        <f>M21/0.4</f>
        <v>60.75</v>
      </c>
      <c r="O21" s="291">
        <f t="shared" si="2"/>
        <v>4</v>
      </c>
      <c r="P21" s="289">
        <v>152.5</v>
      </c>
      <c r="Q21" s="290">
        <f>P21/2.2</f>
        <v>69.31818181818181</v>
      </c>
      <c r="R21" s="291">
        <f t="shared" si="3"/>
        <v>3</v>
      </c>
      <c r="S21" s="292"/>
      <c r="T21" s="292"/>
      <c r="U21" s="290">
        <f t="shared" si="4"/>
        <v>65.0340909090909</v>
      </c>
      <c r="V21" s="293"/>
    </row>
    <row r="22" spans="1:22" s="294" customFormat="1" ht="27" customHeight="1">
      <c r="A22" s="281">
        <f t="shared" si="0"/>
        <v>4</v>
      </c>
      <c r="B22" s="285" t="s">
        <v>224</v>
      </c>
      <c r="C22" s="283" t="s">
        <v>225</v>
      </c>
      <c r="D22" s="296"/>
      <c r="E22" s="304" t="s">
        <v>205</v>
      </c>
      <c r="F22" s="296" t="s">
        <v>206</v>
      </c>
      <c r="G22" s="305" t="s">
        <v>207</v>
      </c>
      <c r="H22" s="299" t="s">
        <v>135</v>
      </c>
      <c r="I22" s="289">
        <v>5</v>
      </c>
      <c r="J22" s="289">
        <v>5.5</v>
      </c>
      <c r="K22" s="289">
        <v>5.6</v>
      </c>
      <c r="L22" s="289">
        <v>5.7</v>
      </c>
      <c r="M22" s="289">
        <f t="shared" si="1"/>
        <v>21.8</v>
      </c>
      <c r="N22" s="290">
        <f>M22/0.4</f>
        <v>54.5</v>
      </c>
      <c r="O22" s="291">
        <f t="shared" si="2"/>
        <v>6</v>
      </c>
      <c r="P22" s="289">
        <v>135</v>
      </c>
      <c r="Q22" s="290">
        <f>P22/2.2</f>
        <v>61.36363636363636</v>
      </c>
      <c r="R22" s="291">
        <f t="shared" si="3"/>
        <v>4</v>
      </c>
      <c r="S22" s="292"/>
      <c r="T22" s="292"/>
      <c r="U22" s="290">
        <f t="shared" si="4"/>
        <v>57.93181818181818</v>
      </c>
      <c r="V22" s="293"/>
    </row>
    <row r="23" spans="1:22" s="294" customFormat="1" ht="27" customHeight="1">
      <c r="A23" s="281">
        <f t="shared" si="0"/>
        <v>5</v>
      </c>
      <c r="B23" s="285" t="s">
        <v>226</v>
      </c>
      <c r="C23" s="283" t="s">
        <v>227</v>
      </c>
      <c r="D23" s="296"/>
      <c r="E23" s="306" t="s">
        <v>228</v>
      </c>
      <c r="F23" s="312" t="s">
        <v>229</v>
      </c>
      <c r="G23" s="313" t="s">
        <v>230</v>
      </c>
      <c r="H23" s="299" t="s">
        <v>8</v>
      </c>
      <c r="I23" s="289">
        <v>7</v>
      </c>
      <c r="J23" s="289">
        <v>5.9</v>
      </c>
      <c r="K23" s="289">
        <v>5.9</v>
      </c>
      <c r="L23" s="289">
        <v>6.2</v>
      </c>
      <c r="M23" s="289">
        <f t="shared" si="1"/>
        <v>25</v>
      </c>
      <c r="N23" s="290">
        <f>M23/0.4</f>
        <v>62.5</v>
      </c>
      <c r="O23" s="291">
        <f t="shared" si="2"/>
        <v>3</v>
      </c>
      <c r="P23" s="289">
        <v>116</v>
      </c>
      <c r="Q23" s="290">
        <f>P23/2.2</f>
        <v>52.72727272727272</v>
      </c>
      <c r="R23" s="291">
        <f t="shared" si="3"/>
        <v>6</v>
      </c>
      <c r="S23" s="292"/>
      <c r="T23" s="292"/>
      <c r="U23" s="290">
        <f t="shared" si="4"/>
        <v>57.61363636363636</v>
      </c>
      <c r="V23" s="293"/>
    </row>
    <row r="24" spans="1:22" s="294" customFormat="1" ht="27" customHeight="1">
      <c r="A24" s="281">
        <f t="shared" si="0"/>
        <v>6</v>
      </c>
      <c r="B24" s="285" t="s">
        <v>224</v>
      </c>
      <c r="C24" s="283" t="s">
        <v>225</v>
      </c>
      <c r="D24" s="296"/>
      <c r="E24" s="306" t="s">
        <v>231</v>
      </c>
      <c r="F24" s="312" t="s">
        <v>133</v>
      </c>
      <c r="G24" s="313" t="s">
        <v>134</v>
      </c>
      <c r="H24" s="299" t="s">
        <v>135</v>
      </c>
      <c r="I24" s="289">
        <v>5</v>
      </c>
      <c r="J24" s="289">
        <v>6</v>
      </c>
      <c r="K24" s="289">
        <v>5.9</v>
      </c>
      <c r="L24" s="289">
        <v>6.1</v>
      </c>
      <c r="M24" s="289">
        <f t="shared" si="1"/>
        <v>23</v>
      </c>
      <c r="N24" s="290">
        <f>M24/0.4-0.5</f>
        <v>57</v>
      </c>
      <c r="O24" s="291">
        <f t="shared" si="2"/>
        <v>5</v>
      </c>
      <c r="P24" s="289">
        <v>128</v>
      </c>
      <c r="Q24" s="290">
        <f>P24/2.2-0.5</f>
        <v>57.68181818181818</v>
      </c>
      <c r="R24" s="291">
        <f t="shared" si="3"/>
        <v>5</v>
      </c>
      <c r="S24" s="292">
        <v>1</v>
      </c>
      <c r="T24" s="292"/>
      <c r="U24" s="290">
        <f t="shared" si="4"/>
        <v>57.34090909090909</v>
      </c>
      <c r="V24" s="293"/>
    </row>
    <row r="25" spans="1:22" ht="21" customHeight="1">
      <c r="A25" s="417" t="s">
        <v>232</v>
      </c>
      <c r="B25" s="418"/>
      <c r="C25" s="418"/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  <c r="T25" s="418"/>
      <c r="U25" s="418"/>
      <c r="V25" s="419"/>
    </row>
    <row r="26" spans="1:22" ht="21" customHeight="1">
      <c r="A26" s="420" t="s">
        <v>233</v>
      </c>
      <c r="B26" s="420"/>
      <c r="C26" s="420"/>
      <c r="D26" s="420"/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420"/>
      <c r="P26" s="420"/>
      <c r="Q26" s="420"/>
      <c r="R26" s="420"/>
      <c r="S26" s="420"/>
      <c r="T26" s="420"/>
      <c r="U26" s="420"/>
      <c r="V26" s="420"/>
    </row>
    <row r="27" spans="1:22" s="294" customFormat="1" ht="27" customHeight="1">
      <c r="A27" s="281">
        <v>1</v>
      </c>
      <c r="B27" s="295" t="s">
        <v>234</v>
      </c>
      <c r="C27" s="283" t="s">
        <v>235</v>
      </c>
      <c r="D27" s="314" t="s">
        <v>79</v>
      </c>
      <c r="E27" s="285" t="s">
        <v>236</v>
      </c>
      <c r="F27" s="286" t="s">
        <v>33</v>
      </c>
      <c r="G27" s="315" t="s">
        <v>34</v>
      </c>
      <c r="H27" s="316" t="s">
        <v>8</v>
      </c>
      <c r="I27" s="289">
        <v>7.5</v>
      </c>
      <c r="J27" s="289">
        <v>7</v>
      </c>
      <c r="K27" s="289">
        <v>7.2</v>
      </c>
      <c r="L27" s="289">
        <v>7</v>
      </c>
      <c r="M27" s="289">
        <f>SUM(I27:L27)</f>
        <v>28.7</v>
      </c>
      <c r="N27" s="290">
        <f>M27/0.4</f>
        <v>71.75</v>
      </c>
      <c r="O27" s="291">
        <v>1</v>
      </c>
      <c r="P27" s="289">
        <v>166</v>
      </c>
      <c r="Q27" s="290">
        <f>P27/2.7</f>
        <v>61.48148148148148</v>
      </c>
      <c r="R27" s="291">
        <v>1</v>
      </c>
      <c r="S27" s="292"/>
      <c r="T27" s="292"/>
      <c r="U27" s="290">
        <f>(N27+Q27)/2</f>
        <v>66.61574074074073</v>
      </c>
      <c r="V27" s="293"/>
    </row>
    <row r="28" spans="1:23" s="320" customFormat="1" ht="30.75" customHeight="1">
      <c r="A28" s="317" t="s">
        <v>38</v>
      </c>
      <c r="B28" s="318"/>
      <c r="C28" s="318"/>
      <c r="D28" s="318"/>
      <c r="E28" s="318"/>
      <c r="F28" s="318"/>
      <c r="G28" s="318"/>
      <c r="H28" s="319" t="s">
        <v>39</v>
      </c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W28" s="321"/>
    </row>
    <row r="29" spans="1:23" s="320" customFormat="1" ht="30.75" customHeight="1">
      <c r="A29" s="317" t="s">
        <v>40</v>
      </c>
      <c r="B29" s="318"/>
      <c r="C29" s="318"/>
      <c r="D29" s="318"/>
      <c r="E29" s="318"/>
      <c r="F29" s="318"/>
      <c r="G29" s="318"/>
      <c r="H29" s="322" t="s">
        <v>41</v>
      </c>
      <c r="R29" s="157"/>
      <c r="W29" s="321"/>
    </row>
    <row r="30" spans="9:16" ht="24.75" customHeight="1">
      <c r="I30" s="323"/>
      <c r="J30" s="323"/>
      <c r="K30" s="323"/>
      <c r="L30" s="323"/>
      <c r="M30" s="323"/>
      <c r="N30" s="323"/>
      <c r="O30" s="324"/>
      <c r="P30" s="324"/>
    </row>
    <row r="31" spans="9:16" ht="24.75" customHeight="1">
      <c r="I31" s="323"/>
      <c r="J31" s="323"/>
      <c r="K31" s="323"/>
      <c r="L31" s="323"/>
      <c r="M31" s="323"/>
      <c r="N31" s="323"/>
      <c r="O31" s="275"/>
      <c r="P31" s="275"/>
    </row>
    <row r="32" ht="33" customHeight="1"/>
    <row r="33" ht="28.5" customHeight="1"/>
    <row r="40" spans="2:15" ht="15">
      <c r="B40" s="325"/>
      <c r="H40" s="326"/>
      <c r="I40" s="327"/>
      <c r="J40" s="327"/>
      <c r="K40" s="327"/>
      <c r="L40" s="327"/>
      <c r="M40" s="327"/>
      <c r="N40" s="328"/>
      <c r="O40" s="329"/>
    </row>
    <row r="41" spans="2:15" ht="27" customHeight="1">
      <c r="B41" s="330"/>
      <c r="H41" s="331"/>
      <c r="I41" s="274"/>
      <c r="J41" s="274"/>
      <c r="K41" s="274"/>
      <c r="L41" s="274"/>
      <c r="M41" s="274"/>
      <c r="N41" s="328"/>
      <c r="O41" s="332"/>
    </row>
    <row r="42" ht="24.75" customHeight="1"/>
  </sheetData>
  <sheetProtection/>
  <mergeCells count="30">
    <mergeCell ref="A1:V1"/>
    <mergeCell ref="A2:V2"/>
    <mergeCell ref="A3:V3"/>
    <mergeCell ref="A4:E4"/>
    <mergeCell ref="A5:A7"/>
    <mergeCell ref="B5:B7"/>
    <mergeCell ref="C5:C7"/>
    <mergeCell ref="D5:D7"/>
    <mergeCell ref="E5:E7"/>
    <mergeCell ref="F5:F7"/>
    <mergeCell ref="G5:G7"/>
    <mergeCell ref="H5:H7"/>
    <mergeCell ref="I5:O5"/>
    <mergeCell ref="P5:R5"/>
    <mergeCell ref="S5:S7"/>
    <mergeCell ref="T5:T7"/>
    <mergeCell ref="U5:U7"/>
    <mergeCell ref="V5:V7"/>
    <mergeCell ref="I6:M6"/>
    <mergeCell ref="N6:N7"/>
    <mergeCell ref="O6:O7"/>
    <mergeCell ref="P6:P7"/>
    <mergeCell ref="Q6:Q7"/>
    <mergeCell ref="R6:R7"/>
    <mergeCell ref="A8:V8"/>
    <mergeCell ref="A9:V9"/>
    <mergeCell ref="A14:V14"/>
    <mergeCell ref="A18:V18"/>
    <mergeCell ref="A25:V25"/>
    <mergeCell ref="A26:V26"/>
  </mergeCells>
  <printOptions horizontalCentered="1"/>
  <pageMargins left="0.0393700787401575" right="0.0393700787401575" top="0.0393700787401575" bottom="0.0393700787401575" header="0.31496062992126" footer="0.31496062992126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Горбачев Алексей Иванович</dc:creator>
  <cp:keywords/>
  <dc:description/>
  <cp:lastModifiedBy>123</cp:lastModifiedBy>
  <dcterms:created xsi:type="dcterms:W3CDTF">2020-02-23T13:30:40Z</dcterms:created>
  <dcterms:modified xsi:type="dcterms:W3CDTF">2020-02-23T21:26:04Z</dcterms:modified>
  <cp:category/>
  <cp:version/>
  <cp:contentType/>
  <cp:contentStatus/>
</cp:coreProperties>
</file>