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75" tabRatio="929" activeTab="2"/>
  </bookViews>
  <sheets>
    <sheet name="МП БП" sheetId="1" r:id="rId1"/>
    <sheet name="ППД КПД" sheetId="2" r:id="rId2"/>
    <sheet name="ППЮ" sheetId="3" r:id="rId3"/>
    <sheet name="мол" sheetId="4" state="hidden" r:id="rId4"/>
    <sheet name="ППД КПД (2)" sheetId="5" state="hidden" r:id="rId5"/>
    <sheet name="ТЕСТ ПОС." sheetId="6" state="hidden" r:id="rId6"/>
    <sheet name="mini cup" sheetId="7" state="hidden" r:id="rId7"/>
    <sheet name="тест по выбору" sheetId="8" state="hidden" r:id="rId8"/>
    <sheet name="БП" sheetId="9" state="hidden" r:id="rId9"/>
    <sheet name="СП" sheetId="10" state="hidden" r:id="rId10"/>
    <sheet name="Кюр " sheetId="11" state="hidden" r:id="rId11"/>
    <sheet name="Кюр" sheetId="12" state="hidden" r:id="rId12"/>
    <sheet name="тест пос" sheetId="13" r:id="rId13"/>
  </sheets>
  <definedNames>
    <definedName name="_xlfn.RANK.EQ" hidden="1">#NAME?</definedName>
    <definedName name="_xlnm.Print_Area" localSheetId="6">'mini cup'!$A$1:$V$25</definedName>
    <definedName name="_xlnm.Print_Area" localSheetId="8">'БП'!$A$1:$U$11</definedName>
    <definedName name="_xlnm.Print_Area" localSheetId="11">'Кюр'!$A$1:$Y$25</definedName>
    <definedName name="_xlnm.Print_Area" localSheetId="10">'Кюр '!$A$1:$X$11</definedName>
    <definedName name="_xlnm.Print_Area" localSheetId="3">'мол'!$A$2:$Q$18</definedName>
    <definedName name="_xlnm.Print_Area" localSheetId="0">'МП БП'!$A$1:$Y$18</definedName>
    <definedName name="_xlnm.Print_Area" localSheetId="1">'ППД КПД'!$A$1:$W$30</definedName>
    <definedName name="_xlnm.Print_Area" localSheetId="4">'ППД КПД (2)'!$A$1:$X$18</definedName>
    <definedName name="_xlnm.Print_Area" localSheetId="2">'ППЮ'!$A$1:$X$24</definedName>
    <definedName name="_xlnm.Print_Area" localSheetId="9">'СП'!$A$1:$V$11</definedName>
    <definedName name="_xlnm.Print_Area" localSheetId="7">'тест по выбору'!$A$1:$X$17</definedName>
    <definedName name="_xlnm.Print_Area" localSheetId="5">'ТЕСТ ПОС.'!$A$2:$T$12</definedName>
  </definedNames>
  <calcPr fullCalcOnLoad="1"/>
</workbook>
</file>

<file path=xl/sharedStrings.xml><?xml version="1.0" encoding="utf-8"?>
<sst xmlns="http://schemas.openxmlformats.org/spreadsheetml/2006/main" count="907" uniqueCount="345">
  <si>
    <t>Фамилия, имя</t>
  </si>
  <si>
    <t>Звание, разряд</t>
  </si>
  <si>
    <t>№ паспорта ФКСР лошади</t>
  </si>
  <si>
    <t>Владелец                          лошади</t>
  </si>
  <si>
    <t>Команда, регион</t>
  </si>
  <si>
    <t>Тренер</t>
  </si>
  <si>
    <t>КСК "Русский Алмаз", МО</t>
  </si>
  <si>
    <t>Жаркова Г.</t>
  </si>
  <si>
    <t>Исачкина Р.</t>
  </si>
  <si>
    <t>009110</t>
  </si>
  <si>
    <t>б/р</t>
  </si>
  <si>
    <t>1995</t>
  </si>
  <si>
    <t>ПРЕЗЕНТ</t>
  </si>
  <si>
    <t>кмс</t>
  </si>
  <si>
    <t>мс</t>
  </si>
  <si>
    <t>Исачкина</t>
  </si>
  <si>
    <t>013046</t>
  </si>
  <si>
    <t>МКЦ Отрада</t>
  </si>
  <si>
    <t>009090</t>
  </si>
  <si>
    <t>ЧВ, Москва</t>
  </si>
  <si>
    <t>1ю</t>
  </si>
  <si>
    <t>чв, МО</t>
  </si>
  <si>
    <t>012617</t>
  </si>
  <si>
    <t>мсмк</t>
  </si>
  <si>
    <t>001838</t>
  </si>
  <si>
    <t>012686</t>
  </si>
  <si>
    <t>008484</t>
  </si>
  <si>
    <t>КСК "Руссуий Алмаз" МО</t>
  </si>
  <si>
    <t>002174</t>
  </si>
  <si>
    <t>1юн</t>
  </si>
  <si>
    <t>012339</t>
  </si>
  <si>
    <t xml:space="preserve"> </t>
  </si>
  <si>
    <t>МО, КСК "Русский Алмаз"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</si>
  <si>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</si>
  <si>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</si>
  <si>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</si>
  <si>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</si>
  <si>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</si>
  <si>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</si>
  <si>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</si>
  <si>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</si>
  <si>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ПРЕДВАРИТЕЛЬНЫЙ ПРИЗ А. ДЕТИ.</t>
  </si>
  <si>
    <t>II</t>
  </si>
  <si>
    <t>Технические результаты</t>
  </si>
  <si>
    <t>III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</si>
  <si>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</si>
  <si>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</si>
  <si>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</si>
  <si>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r>
      <t>Кличка лошади, г.р.,</t>
    </r>
    <r>
      <rPr>
        <i/>
        <sz val="8"/>
        <rFont val="Verdana"/>
        <family val="2"/>
      </rPr>
      <t xml:space="preserve"> </t>
    </r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</si>
  <si>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</si>
  <si>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</si>
  <si>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</si>
  <si>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</si>
  <si>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</si>
  <si>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</si>
  <si>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</si>
  <si>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</si>
  <si>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</si>
  <si>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</si>
  <si>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</si>
  <si>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 xml:space="preserve">Главный судья                                                                                                                                                              </t>
  </si>
  <si>
    <t xml:space="preserve">Главный секретарь                                                           </t>
  </si>
  <si>
    <t xml:space="preserve">ТЕХНИЧЕСКИЕ РЕЗУЛЬТАТЫ 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</si>
  <si>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</si>
  <si>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</si>
  <si>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</si>
  <si>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</si>
  <si>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</si>
  <si>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</si>
  <si>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</si>
  <si>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</si>
  <si>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</si>
  <si>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</si>
  <si>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ПРЕДВАРИТЕЛЬНЫЙ ПРИЗ. ЮНОШИ.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</si>
  <si>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</si>
  <si>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Е</t>
  </si>
  <si>
    <t>ОБЩИЙ ЗАЧЁТ</t>
  </si>
  <si>
    <t>ЗАЧЕТ ДЛЯ ЮНОШЕЙ</t>
  </si>
  <si>
    <t>Зачет для детей</t>
  </si>
  <si>
    <t>Зачет для любителей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</si>
  <si>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</si>
  <si>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</si>
  <si>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</si>
  <si>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I</t>
  </si>
  <si>
    <t>Ошибки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</si>
  <si>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</si>
  <si>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</si>
  <si>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</si>
  <si>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</si>
  <si>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</si>
  <si>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</si>
  <si>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</si>
  <si>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</si>
  <si>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</si>
  <si>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Технические результаты.</t>
  </si>
  <si>
    <t>ЗАЧЁТ ДЛЯ ДЕТЕЙ</t>
  </si>
  <si>
    <t>Семенова Ю., ВК (Москва)</t>
  </si>
  <si>
    <t>Тест по выбору</t>
  </si>
  <si>
    <r>
      <t xml:space="preserve">Фамилия, </t>
    </r>
    <r>
      <rPr>
        <i/>
        <sz val="12"/>
        <rFont val="Verdana"/>
        <family val="2"/>
      </rPr>
      <t>имя всадника</t>
    </r>
  </si>
  <si>
    <r>
      <t>Кличка лошади, г.р.,</t>
    </r>
    <r>
      <rPr>
        <i/>
        <sz val="11"/>
        <rFont val="Verdana"/>
        <family val="2"/>
      </rPr>
      <t xml:space="preserve"> пол, масть, порода, отец, место рождения</t>
    </r>
  </si>
  <si>
    <t>Владелец лошади</t>
  </si>
  <si>
    <t>Итого</t>
  </si>
  <si>
    <t>Техника,%</t>
  </si>
  <si>
    <t>Артистичность, %</t>
  </si>
  <si>
    <t>Всего %</t>
  </si>
  <si>
    <t>ошибки</t>
  </si>
  <si>
    <t>КЮР ДЕТСКИХ ЕЗД</t>
  </si>
  <si>
    <t>Главный судья</t>
  </si>
  <si>
    <t xml:space="preserve">Гурьянова Г., ВК   (Московская обл.)    </t>
  </si>
  <si>
    <t>БОЛЬШОЙ ПРИЗ</t>
  </si>
  <si>
    <t xml:space="preserve">Главный секретарь                                          </t>
  </si>
  <si>
    <t xml:space="preserve">КЮР </t>
  </si>
  <si>
    <t>№ лошади</t>
  </si>
  <si>
    <t>КЮР Тест-посадка</t>
  </si>
  <si>
    <t>КЮР Тест для начинающих</t>
  </si>
  <si>
    <t>ЖАРКОВА 
Галина</t>
  </si>
  <si>
    <t>ФЕОФАН ГРЕК-06, жер., гнед., РВ, Острог,  Россия</t>
  </si>
  <si>
    <t>ТЕСТ ПОСАДКА (рысь)</t>
  </si>
  <si>
    <r>
      <t xml:space="preserve">СТОУНМЭН-08, </t>
    </r>
    <r>
      <rPr>
        <sz val="11"/>
        <rFont val="Verdana"/>
        <family val="2"/>
      </rPr>
      <t>мер., гнед., ольд., Сандро Хит, Германия</t>
    </r>
  </si>
  <si>
    <t>СРЕДНИЙ ПРИЗ №1</t>
  </si>
  <si>
    <t>018523</t>
  </si>
  <si>
    <t>015687</t>
  </si>
  <si>
    <t>016377</t>
  </si>
  <si>
    <t>013371</t>
  </si>
  <si>
    <t>002934</t>
  </si>
  <si>
    <t>Костюмированный бал выездки памяти Елены Петушковой
«ОТКРЫТЫЙ КУБОК КСК «РУССКИЙ АЛМАЗ», ФИНАЛ</t>
  </si>
  <si>
    <r>
      <t xml:space="preserve">САБУРОВА </t>
    </r>
    <r>
      <rPr>
        <sz val="12"/>
        <color indexed="8"/>
        <rFont val="Verdana"/>
        <family val="2"/>
      </rPr>
      <t>Мария, 2009</t>
    </r>
  </si>
  <si>
    <r>
      <t xml:space="preserve">ВОСТОРГ-04, </t>
    </r>
    <r>
      <rPr>
        <sz val="12"/>
        <rFont val="Verdana"/>
        <family val="2"/>
      </rPr>
      <t>мер., гнед., ганн., Вереск, Россия</t>
    </r>
  </si>
  <si>
    <r>
      <t xml:space="preserve">САБУРОВА </t>
    </r>
    <r>
      <rPr>
        <sz val="12"/>
        <color indexed="8"/>
        <rFont val="Verdana"/>
        <family val="2"/>
      </rPr>
      <t>Дарья, 2009</t>
    </r>
  </si>
  <si>
    <r>
      <t>БЕКАС-99</t>
    </r>
    <r>
      <rPr>
        <sz val="12"/>
        <rFont val="Verdana"/>
        <family val="2"/>
      </rPr>
      <t>, мер., сер</t>
    </r>
    <r>
      <rPr>
        <b/>
        <sz val="12"/>
        <rFont val="Verdana"/>
        <family val="2"/>
      </rPr>
      <t xml:space="preserve">., </t>
    </r>
    <r>
      <rPr>
        <sz val="12"/>
        <rFont val="Verdana"/>
        <family val="2"/>
      </rPr>
      <t xml:space="preserve">терск., Цейтнот, Ставропольский к/з </t>
    </r>
  </si>
  <si>
    <r>
      <t xml:space="preserve">АФАНАСЬЕВА </t>
    </r>
    <r>
      <rPr>
        <sz val="12"/>
        <rFont val="Verdana"/>
        <family val="2"/>
      </rPr>
      <t>Елена</t>
    </r>
  </si>
  <si>
    <r>
      <t xml:space="preserve">ВОСТОРГ-04 </t>
    </r>
    <r>
      <rPr>
        <sz val="12"/>
        <rFont val="Verdana"/>
        <family val="2"/>
      </rPr>
      <t>мер., гнед., ганн., Вереск, Россия</t>
    </r>
  </si>
  <si>
    <r>
      <t xml:space="preserve">КРАСНОВА </t>
    </r>
    <r>
      <rPr>
        <sz val="12"/>
        <rFont val="Verdana"/>
        <family val="2"/>
      </rPr>
      <t>Екатерина, 2007</t>
    </r>
  </si>
  <si>
    <r>
      <t xml:space="preserve">ПОДАРОК-09, </t>
    </r>
    <r>
      <rPr>
        <sz val="12"/>
        <rFont val="Verdana"/>
        <family val="2"/>
      </rPr>
      <t>жер., гнед., ПСЛ, Россия</t>
    </r>
  </si>
  <si>
    <r>
      <t xml:space="preserve">ВАСИЛЕНКО </t>
    </r>
    <r>
      <rPr>
        <sz val="12"/>
        <rFont val="Verdana"/>
        <family val="2"/>
      </rPr>
      <t>Георгий, 2010</t>
    </r>
  </si>
  <si>
    <r>
      <t xml:space="preserve">ЯРОВОВА </t>
    </r>
    <r>
      <rPr>
        <sz val="12"/>
        <rFont val="Verdana"/>
        <family val="2"/>
      </rPr>
      <t>Яна, 2011</t>
    </r>
  </si>
  <si>
    <r>
      <t xml:space="preserve">СМОКИ-04, </t>
    </r>
    <r>
      <rPr>
        <sz val="12"/>
        <rFont val="Verdana"/>
        <family val="2"/>
      </rPr>
      <t>мер., рыж., шетл., Магнат, Россия</t>
    </r>
  </si>
  <si>
    <r>
      <t xml:space="preserve">РАК </t>
    </r>
    <r>
      <rPr>
        <sz val="12"/>
        <color indexed="8"/>
        <rFont val="Verdana"/>
        <family val="2"/>
      </rPr>
      <t>София, 2012</t>
    </r>
  </si>
  <si>
    <r>
      <t xml:space="preserve">ИСАЧКИНА </t>
    </r>
    <r>
      <rPr>
        <sz val="12"/>
        <rFont val="Verdana"/>
        <family val="2"/>
      </rPr>
      <t>Анисья, 2013</t>
    </r>
  </si>
  <si>
    <r>
      <t>УЛЬЯНОВА</t>
    </r>
    <r>
      <rPr>
        <sz val="12"/>
        <color indexed="8"/>
        <rFont val="Verdana"/>
        <family val="2"/>
      </rPr>
      <t xml:space="preserve"> Екатерина, 2012</t>
    </r>
  </si>
  <si>
    <r>
      <t xml:space="preserve">ИСАЧКИНА
</t>
    </r>
    <r>
      <rPr>
        <sz val="11"/>
        <rFont val="Verdana"/>
        <family val="2"/>
      </rPr>
      <t>Регина</t>
    </r>
  </si>
  <si>
    <t>17 декабря 2017 г.</t>
  </si>
  <si>
    <t>ф</t>
  </si>
  <si>
    <t>КЮР Манежная езда №1</t>
  </si>
  <si>
    <r>
      <t xml:space="preserve">Судьи: Е -Леппенен Г., ВК (С.-Петербург), </t>
    </r>
    <r>
      <rPr>
        <b/>
        <sz val="16"/>
        <rFont val="Verdana"/>
        <family val="2"/>
      </rPr>
      <t>С - Семенова Ю., ВК (Москва)</t>
    </r>
    <r>
      <rPr>
        <sz val="16"/>
        <rFont val="Verdana"/>
        <family val="2"/>
      </rPr>
      <t>, М - Гурьянова Г., ВК (Московская обл.)</t>
    </r>
  </si>
  <si>
    <t>007779</t>
  </si>
  <si>
    <t>017582</t>
  </si>
  <si>
    <t>002270</t>
  </si>
  <si>
    <t>009206</t>
  </si>
  <si>
    <t>Белецкая В.Ю.</t>
  </si>
  <si>
    <t>021003</t>
  </si>
  <si>
    <t>017655</t>
  </si>
  <si>
    <t>019429</t>
  </si>
  <si>
    <t xml:space="preserve">Исачкина Р.В.
</t>
  </si>
  <si>
    <t xml:space="preserve">Лебедев М.М.
</t>
  </si>
  <si>
    <t>025490</t>
  </si>
  <si>
    <t>019886</t>
  </si>
  <si>
    <t>20 мая 2018 г.</t>
  </si>
  <si>
    <t>004588</t>
  </si>
  <si>
    <r>
      <t xml:space="preserve">САН ОФ МАЙ ЛАЙФ-09, </t>
    </r>
    <r>
      <rPr>
        <sz val="11"/>
        <rFont val="Verdana"/>
        <family val="2"/>
      </rPr>
      <t xml:space="preserve">жер., вор., рэйнл., Сан Амур, Германия </t>
    </r>
  </si>
  <si>
    <t>КУБОК КСК "РУССКИЙ АЛМАЗ" ПО ВЫЕЗДКЕ, 5 ЭТАП</t>
  </si>
  <si>
    <r>
      <t xml:space="preserve">Судьи: Е - Леппенен Г., ВК (Московская обл.) , </t>
    </r>
    <r>
      <rPr>
        <b/>
        <sz val="14"/>
        <rFont val="Verdana"/>
        <family val="2"/>
      </rPr>
      <t>С - Семёнова Ю. ВК (Москва)</t>
    </r>
    <r>
      <rPr>
        <sz val="14"/>
        <rFont val="Verdana"/>
        <family val="2"/>
      </rPr>
      <t>, М - Ашихмина Е., ВК (Московская обл.)</t>
    </r>
  </si>
  <si>
    <t>051604</t>
  </si>
  <si>
    <t>Фамилия, имя всадника</t>
  </si>
  <si>
    <t>Кличка лошади</t>
  </si>
  <si>
    <t>Рег.№ лошади</t>
  </si>
  <si>
    <t>Общее 
впечатление</t>
  </si>
  <si>
    <t>% на С</t>
  </si>
  <si>
    <t>ПРЕДВАРИТЕЛЬНАЯ ЕЗДА ФЕИ  ДЛЯ ЛОШАДЕЙ 7 лет.</t>
  </si>
  <si>
    <t>008513</t>
  </si>
  <si>
    <t xml:space="preserve">Соколова С.И.
</t>
  </si>
  <si>
    <t>039195</t>
  </si>
  <si>
    <t>019770</t>
  </si>
  <si>
    <t xml:space="preserve">Жакежанова Е.Е.
</t>
  </si>
  <si>
    <t>МКЦ Отрада, МО</t>
  </si>
  <si>
    <t>015804</t>
  </si>
  <si>
    <t>021125</t>
  </si>
  <si>
    <r>
      <t>ФЛАМИНГО-10,</t>
    </r>
    <r>
      <rPr>
        <sz val="11"/>
        <rFont val="Verdana"/>
        <family val="2"/>
      </rPr>
      <t xml:space="preserve"> мер., рыж., ган., Флорискаунт - Росина, Германия</t>
    </r>
  </si>
  <si>
    <t>% на Е</t>
  </si>
  <si>
    <t>ПРЕДВАРИТЕЛЬНАЯ ЕЗДА ФЕИ  ДЛЯ ЛОШАДЕЙ 6 лет.</t>
  </si>
  <si>
    <t>041899</t>
  </si>
  <si>
    <t>010789</t>
  </si>
  <si>
    <t>017384</t>
  </si>
  <si>
    <r>
      <t xml:space="preserve">ГУРИНА </t>
    </r>
    <r>
      <rPr>
        <sz val="11"/>
        <rFont val="Verdana"/>
        <family val="2"/>
      </rPr>
      <t>Людмила</t>
    </r>
  </si>
  <si>
    <t>ПРЕДВАРИТЕЛЬНАЯ ЕЗДА ФЕИ  ДЛЯ ЛОШАДЕЙ 5 лет.</t>
  </si>
  <si>
    <r>
      <t xml:space="preserve">СЕРГЕЕНКОВА </t>
    </r>
    <r>
      <rPr>
        <sz val="12"/>
        <rFont val="Verdana"/>
        <family val="2"/>
      </rPr>
      <t>Ольга</t>
    </r>
  </si>
  <si>
    <r>
      <t xml:space="preserve">КЬЮИ-13, </t>
    </r>
    <r>
      <rPr>
        <sz val="12"/>
        <rFont val="Verdana"/>
        <family val="2"/>
      </rPr>
      <t>мер., рыж., ганн., Кватерхолл, Германия</t>
    </r>
  </si>
  <si>
    <r>
      <t xml:space="preserve">КОЛЯПКИНА
</t>
    </r>
    <r>
      <rPr>
        <sz val="12"/>
        <rFont val="Verdana"/>
        <family val="2"/>
      </rPr>
      <t>Анастасия</t>
    </r>
  </si>
  <si>
    <r>
      <t xml:space="preserve">БУХВОСТОВА
</t>
    </r>
    <r>
      <rPr>
        <sz val="12"/>
        <rFont val="Verdana"/>
        <family val="2"/>
      </rPr>
      <t>Анна</t>
    </r>
  </si>
  <si>
    <r>
      <t xml:space="preserve">СИЕННА-11, </t>
    </r>
    <r>
      <rPr>
        <sz val="12"/>
        <rFont val="Verdana"/>
        <family val="2"/>
      </rPr>
      <t>коб., рыж., ольд., Сир донерхал, Германия</t>
    </r>
  </si>
  <si>
    <t>019403</t>
  </si>
  <si>
    <t xml:space="preserve">Горев К.А.
</t>
  </si>
  <si>
    <r>
      <t xml:space="preserve">БАЛУ ДЖУНИОР БИ-12, </t>
    </r>
    <r>
      <rPr>
        <sz val="12"/>
        <rFont val="Verdana"/>
        <family val="2"/>
      </rPr>
      <t>мерин, гн. бавар., Балу Ду Рует, Германия</t>
    </r>
  </si>
  <si>
    <t>020995</t>
  </si>
  <si>
    <t>020914</t>
  </si>
  <si>
    <t>Конная база Арсаки, МО</t>
  </si>
  <si>
    <t>ФЮРСТ ФИЛИГРАН-14</t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</si>
  <si>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</si>
  <si>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r>
      <t xml:space="preserve">ПИПИЯ </t>
    </r>
    <r>
      <rPr>
        <sz val="11"/>
        <rFont val="Verdana"/>
        <family val="2"/>
      </rPr>
      <t>Ульяна, 2004</t>
    </r>
  </si>
  <si>
    <r>
      <t xml:space="preserve">СВИРИДЕНКО </t>
    </r>
    <r>
      <rPr>
        <sz val="11"/>
        <rFont val="Verdana"/>
        <family val="2"/>
      </rPr>
      <t>Полина, 2006</t>
    </r>
  </si>
  <si>
    <r>
      <rPr>
        <b/>
        <sz val="11"/>
        <rFont val="Verdana"/>
        <family val="2"/>
      </rPr>
      <t xml:space="preserve">ВАЛЮТА-02, </t>
    </r>
    <r>
      <rPr>
        <sz val="11"/>
        <rFont val="Verdana"/>
        <family val="2"/>
      </rPr>
      <t>кобыла, кар. полукр., , Россия</t>
    </r>
  </si>
  <si>
    <r>
      <t xml:space="preserve">ИСАЧКИНА </t>
    </r>
    <r>
      <rPr>
        <sz val="11"/>
        <rFont val="Verdana"/>
        <family val="2"/>
      </rPr>
      <t>Анисья, 2013</t>
    </r>
  </si>
  <si>
    <r>
      <t>САМУРАЙ-06,</t>
    </r>
    <r>
      <rPr>
        <sz val="11"/>
        <rFont val="Verdana"/>
        <family val="2"/>
      </rPr>
      <t xml:space="preserve"> мерин, гн. ган., Сантини, Германия</t>
    </r>
  </si>
  <si>
    <r>
      <t xml:space="preserve">КАНУННИКОВА </t>
    </r>
    <r>
      <rPr>
        <sz val="11"/>
        <rFont val="Verdana"/>
        <family val="2"/>
      </rPr>
      <t>Ирина</t>
    </r>
  </si>
  <si>
    <r>
      <t xml:space="preserve">УГРЮМОВА </t>
    </r>
    <r>
      <rPr>
        <sz val="11"/>
        <rFont val="Verdana"/>
        <family val="2"/>
      </rPr>
      <t>Анастасия, 2004</t>
    </r>
  </si>
  <si>
    <r>
      <rPr>
        <b/>
        <sz val="11"/>
        <rFont val="Verdana"/>
        <family val="2"/>
      </rPr>
      <t>ТОР-14,</t>
    </r>
    <r>
      <rPr>
        <sz val="11"/>
        <rFont val="Verdana"/>
        <family val="2"/>
      </rPr>
      <t xml:space="preserve"> жеребец, вор. фриз., Томас ван де Вогелензанг, Россия</t>
    </r>
  </si>
  <si>
    <r>
      <t xml:space="preserve">КИРЯКОВА </t>
    </r>
    <r>
      <rPr>
        <sz val="11"/>
        <rFont val="Verdana"/>
        <family val="2"/>
      </rPr>
      <t>Ольга</t>
    </r>
  </si>
  <si>
    <r>
      <t xml:space="preserve">КУРЕНКОВ
</t>
    </r>
    <r>
      <rPr>
        <sz val="11"/>
        <rFont val="Verdana"/>
        <family val="2"/>
      </rPr>
      <t>Сергей</t>
    </r>
  </si>
  <si>
    <r>
      <t xml:space="preserve">СТЕПАНОВА </t>
    </r>
    <r>
      <rPr>
        <sz val="11"/>
        <rFont val="Verdana"/>
        <family val="2"/>
      </rPr>
      <t>Валентина</t>
    </r>
  </si>
  <si>
    <r>
      <t xml:space="preserve">ИСАЧКИНА
 </t>
    </r>
    <r>
      <rPr>
        <sz val="11"/>
        <rFont val="Verdana"/>
        <family val="2"/>
      </rPr>
      <t>Регина</t>
    </r>
  </si>
  <si>
    <t>007792</t>
  </si>
  <si>
    <t>020225</t>
  </si>
  <si>
    <t>Шиварёва Е.Н.</t>
  </si>
  <si>
    <r>
      <t xml:space="preserve">ШЕВЦОВА
</t>
    </r>
    <r>
      <rPr>
        <sz val="11"/>
        <rFont val="Verdana"/>
        <family val="2"/>
      </rPr>
      <t>Алина</t>
    </r>
  </si>
  <si>
    <r>
      <t xml:space="preserve">Dotlinger Dominator-10, </t>
    </r>
    <r>
      <rPr>
        <sz val="11"/>
        <rFont val="Verdana"/>
        <family val="2"/>
      </rPr>
      <t>мер., гн., ольд., Sir Donnerhall  - Florina, Германия</t>
    </r>
  </si>
  <si>
    <t>ЗАЧЕТ ДЛЯ ЛЮБИТЕЛЕЙ</t>
  </si>
  <si>
    <t xml:space="preserve">041899 </t>
  </si>
  <si>
    <t>Предварительная езда для лошадей 5-ти лет</t>
  </si>
  <si>
    <t>Исачкина Р</t>
  </si>
  <si>
    <t>006104</t>
  </si>
  <si>
    <t>013503</t>
  </si>
  <si>
    <t>Судьи: Е - Семенова Ю. (Москва), С - Елисеева А. (Москва), М - Путилина Е. (Москва)</t>
  </si>
  <si>
    <t>Командный приз. Всадники на пони.</t>
  </si>
  <si>
    <t>Судьи: Е -Путилина Е. (Москва), С -  Семенова Ю. (Москва), М - Елисеева А. (Москва)</t>
  </si>
  <si>
    <t>ПРЕДВАРИТЕЛЬНЫЙ ПРИЗ Б. ДЕТИ.</t>
  </si>
  <si>
    <t>Манежная езда №2.2</t>
  </si>
  <si>
    <t>Предварительный приз А. Дети.</t>
  </si>
  <si>
    <t>Предварительный приз В. Дети.</t>
  </si>
  <si>
    <t>Гурьянова Г. ВК (Московская обл.)</t>
  </si>
  <si>
    <r>
      <t xml:space="preserve">ВАНДЕРФУЛ ЛАЙФ-12, </t>
    </r>
    <r>
      <rPr>
        <sz val="11"/>
        <rFont val="Verdana"/>
        <family val="2"/>
      </rPr>
      <t>коб., гнед., ганн., Эмпория Армани, Германия</t>
    </r>
  </si>
  <si>
    <t>СДЮШОР "Матадор - Лианозово", гор.Москва</t>
  </si>
  <si>
    <r>
      <t xml:space="preserve">СНЕГИРЕВА </t>
    </r>
    <r>
      <rPr>
        <sz val="11"/>
        <rFont val="Verdana"/>
        <family val="2"/>
      </rPr>
      <t>Елизавета,2004</t>
    </r>
  </si>
  <si>
    <t>022537</t>
  </si>
  <si>
    <t>015599</t>
  </si>
  <si>
    <t>008007</t>
  </si>
  <si>
    <r>
      <t xml:space="preserve">ВЕСЕЛОВА </t>
    </r>
    <r>
      <rPr>
        <sz val="11"/>
        <rFont val="Verdana"/>
        <family val="2"/>
      </rPr>
      <t>Анастасия,2007</t>
    </r>
  </si>
  <si>
    <r>
      <t xml:space="preserve">БАКО </t>
    </r>
    <r>
      <rPr>
        <sz val="11"/>
        <rFont val="Verdana"/>
        <family val="2"/>
      </rPr>
      <t>Варвара, 2006</t>
    </r>
  </si>
  <si>
    <t>016210</t>
  </si>
  <si>
    <t>КК "Nothern Wind", Москва</t>
  </si>
  <si>
    <r>
      <t xml:space="preserve">ЦЕРЕНЮК </t>
    </r>
    <r>
      <rPr>
        <sz val="11"/>
        <rFont val="Verdana"/>
        <family val="2"/>
      </rPr>
      <t>Полина, 2009</t>
    </r>
  </si>
  <si>
    <r>
      <t xml:space="preserve">ХОВРИНА </t>
    </r>
    <r>
      <rPr>
        <sz val="11"/>
        <rFont val="Verdana"/>
        <family val="2"/>
      </rPr>
      <t>Дарья, 2009</t>
    </r>
  </si>
  <si>
    <r>
      <t xml:space="preserve">ВИНДЖИНО-09(148), </t>
    </r>
    <r>
      <rPr>
        <sz val="11"/>
        <rFont val="Verdana"/>
        <family val="2"/>
      </rPr>
      <t xml:space="preserve">мер., сер., уэльс., </t>
    </r>
  </si>
  <si>
    <t>ГБУ "СШ Битца", Москва</t>
  </si>
  <si>
    <t>ЧВ, Свердловская обл.</t>
  </si>
  <si>
    <r>
      <t xml:space="preserve">СЕДЫХ </t>
    </r>
    <r>
      <rPr>
        <sz val="11"/>
        <rFont val="Verdana"/>
        <family val="2"/>
      </rPr>
      <t>Артем, 2011</t>
    </r>
  </si>
  <si>
    <t>28 апреля 2019 г.</t>
  </si>
  <si>
    <t>ОТКРЫТЫЙ КУБОК КСК "РУССКИЙ АЛМАЗ" ПО ВЫЕЗДКЕ, 4 ЭТАП</t>
  </si>
  <si>
    <t>ОТКРЫТЫЙ КУБОК КСК "РУССКИЙ АЛМАЗ" ПО ВЫЕЗДКЕ,4 ЭТАП</t>
  </si>
  <si>
    <t>Горская Н., ВК (Москва)</t>
  </si>
  <si>
    <t>011115</t>
  </si>
  <si>
    <r>
      <t xml:space="preserve">ВИНДЖИНО-09(148), </t>
    </r>
    <r>
      <rPr>
        <sz val="11"/>
        <rFont val="Verdana"/>
        <family val="2"/>
      </rPr>
      <t>мер., сер., уэльс., Орчард Богинов, Голландия</t>
    </r>
  </si>
  <si>
    <t>нет</t>
  </si>
  <si>
    <t>003506</t>
  </si>
  <si>
    <t>ЛИЧНЫЙ ПРИЗ. ЮНОШИ</t>
  </si>
  <si>
    <t>006009</t>
  </si>
  <si>
    <t xml:space="preserve">Есипенко А.Р.
</t>
  </si>
  <si>
    <r>
      <t xml:space="preserve">АКТЕР-04, </t>
    </r>
    <r>
      <rPr>
        <sz val="11"/>
        <rFont val="Verdana"/>
        <family val="2"/>
      </rPr>
      <t>жеребец, вор. укр.верх., Кливер, Украина</t>
    </r>
  </si>
  <si>
    <t xml:space="preserve">Никулин С.Е.
</t>
  </si>
  <si>
    <r>
      <t xml:space="preserve">НЕМАН-10, </t>
    </r>
    <r>
      <rPr>
        <sz val="11"/>
        <rFont val="Verdana"/>
        <family val="2"/>
      </rPr>
      <t>мер., рыж., полукр., Эмеген., Московская обл.</t>
    </r>
  </si>
  <si>
    <t xml:space="preserve">Кузнецова Н.И.
</t>
  </si>
  <si>
    <r>
      <t>СЮЗАННА-07,</t>
    </r>
    <r>
      <rPr>
        <sz val="11"/>
        <rFont val="Verdana"/>
        <family val="2"/>
      </rPr>
      <t xml:space="preserve"> кобыла, гн. полукр., Знаменосец, КФХ "Фотина"</t>
    </r>
  </si>
  <si>
    <r>
      <t xml:space="preserve">САНДРА-04(131), </t>
    </r>
    <r>
      <rPr>
        <sz val="11"/>
        <rFont val="Verdana"/>
        <family val="2"/>
      </rPr>
      <t>коб., рыж., уэльс., Денди, Нидерланды</t>
    </r>
  </si>
  <si>
    <t xml:space="preserve">Альков А.Н.
</t>
  </si>
  <si>
    <r>
      <rPr>
        <b/>
        <sz val="11"/>
        <color indexed="8"/>
        <rFont val="Verdana"/>
        <family val="2"/>
      </rPr>
      <t>ЛАНГАР-05,</t>
    </r>
    <r>
      <rPr>
        <sz val="11"/>
        <color indexed="8"/>
        <rFont val="Verdana"/>
        <family val="2"/>
      </rPr>
      <t xml:space="preserve"> мерин, гн. ган., Лабиринт, Беларусь</t>
    </r>
  </si>
  <si>
    <t>Судьи: Е - Елисеева А. (Москва), С - Гурьянова Г. (Московская обл.), М - Семенова Ю.(Москва)</t>
  </si>
  <si>
    <t>ЭТАП КУБКА “RUSSIAN MINI CUP”</t>
  </si>
  <si>
    <t>КСК "Русский Алмаз"</t>
  </si>
  <si>
    <r>
      <t>ПРОВИНЦИЯ-09,</t>
    </r>
    <r>
      <rPr>
        <sz val="11"/>
        <rFont val="Verdana"/>
        <family val="2"/>
      </rPr>
      <t xml:space="preserve"> коб., гнед., ПСЛ, Грозный-Принцесса, Россия</t>
    </r>
  </si>
  <si>
    <r>
      <t xml:space="preserve">САРАПУЛОВА </t>
    </r>
    <r>
      <rPr>
        <sz val="11"/>
        <rFont val="Verdana"/>
        <family val="2"/>
      </rPr>
      <t>Екатерина</t>
    </r>
  </si>
  <si>
    <r>
      <t xml:space="preserve">БАТРАКОВА (Маленко) </t>
    </r>
    <r>
      <rPr>
        <sz val="11"/>
        <rFont val="Verdana"/>
        <family val="2"/>
      </rPr>
      <t>Светлана</t>
    </r>
  </si>
  <si>
    <r>
      <t xml:space="preserve">ВИНД-08, </t>
    </r>
    <r>
      <rPr>
        <sz val="11"/>
        <rFont val="Verdana"/>
        <family val="2"/>
      </rPr>
      <t>коб., рыж., ганн., Волькентанз II, Германия</t>
    </r>
  </si>
  <si>
    <t>060706</t>
  </si>
  <si>
    <r>
      <t xml:space="preserve">САКАЛИНА </t>
    </r>
    <r>
      <rPr>
        <sz val="11"/>
        <rFont val="Verdana"/>
        <family val="2"/>
      </rPr>
      <t>Екатерина</t>
    </r>
  </si>
  <si>
    <t>16 июня 2019 г.</t>
  </si>
  <si>
    <t>ОТКРЫТЫЙ КУБОК КСК "РУССКИЙ АЛМАЗ" ПО ВЫЕЗДКЕ, 6 ЭТАП</t>
  </si>
  <si>
    <t>Манежная езда №1.3</t>
  </si>
  <si>
    <t>021602</t>
  </si>
  <si>
    <t xml:space="preserve">Брусилова Е.А.
</t>
  </si>
  <si>
    <r>
      <t>ГРАФ-11,</t>
    </r>
    <r>
      <rPr>
        <sz val="11"/>
        <rFont val="Verdana"/>
        <family val="2"/>
      </rPr>
      <t xml:space="preserve"> жеребец, т.-гн. полукр., Посандо, Россия</t>
    </r>
  </si>
  <si>
    <t>021867</t>
  </si>
  <si>
    <r>
      <t xml:space="preserve">БЛЭК ДАЙМОНД-08, </t>
    </r>
    <r>
      <rPr>
        <sz val="11"/>
        <rFont val="Verdana"/>
        <family val="2"/>
      </rPr>
      <t>жеребец, вор. полукр., н.з, Россия</t>
    </r>
  </si>
  <si>
    <r>
      <t xml:space="preserve">ШИВАРЕВА
</t>
    </r>
    <r>
      <rPr>
        <sz val="14"/>
        <rFont val="Verdana"/>
        <family val="2"/>
      </rPr>
      <t>Екатерина</t>
    </r>
  </si>
  <si>
    <r>
      <t xml:space="preserve">БОНДИАНА-14, </t>
    </r>
    <r>
      <rPr>
        <sz val="14"/>
        <rFont val="Verdana"/>
        <family val="2"/>
      </rPr>
      <t>коб., гнед., УВП, Сандрос Диамант, КЗ "Статус"</t>
    </r>
  </si>
  <si>
    <t>2юн</t>
  </si>
  <si>
    <t>020996</t>
  </si>
  <si>
    <t>Тест для начинающих</t>
  </si>
  <si>
    <t>КОМАНДНЫЙ ПРИЗ. ДЕТИ.</t>
  </si>
  <si>
    <t>Леппенен Г. ВК (Московская обл.)</t>
  </si>
  <si>
    <t>Судьи: E-Хромова О. (Москва), С - Леппенен Г. (Московская обл.), М - Путилина Е. (Москва)</t>
  </si>
  <si>
    <t>Судьи:Леппенен Г. (Московская обл.), Хромова О. (Москва), Путилина Е. (Москва)</t>
  </si>
  <si>
    <t>016370</t>
  </si>
  <si>
    <t xml:space="preserve">Омельченко А.Г.
</t>
  </si>
  <si>
    <r>
      <t xml:space="preserve">ЗОТОВА </t>
    </r>
    <r>
      <rPr>
        <sz val="11"/>
        <rFont val="Verdana"/>
        <family val="2"/>
      </rPr>
      <t>Виктория, 2013</t>
    </r>
  </si>
  <si>
    <r>
      <t>МАРАКЕШ-09, м</t>
    </r>
    <r>
      <rPr>
        <sz val="11"/>
        <rFont val="Verdana"/>
        <family val="2"/>
      </rPr>
      <t>ер., вор., шетл пони, Магнат-Аврора, Россия</t>
    </r>
  </si>
  <si>
    <r>
      <rPr>
        <b/>
        <sz val="10"/>
        <color indexed="8"/>
        <rFont val="Verdana"/>
        <family val="2"/>
      </rPr>
      <t>БАЛЬТАЗАР-12</t>
    </r>
    <r>
      <rPr>
        <sz val="10"/>
        <color indexed="8"/>
        <rFont val="Verdana"/>
        <family val="2"/>
      </rPr>
      <t>, рыж., жер., вестф., Boston - Weltana, Германия</t>
    </r>
  </si>
  <si>
    <r>
      <t>ВАНДЕРЛАЙТ-10,</t>
    </r>
    <r>
      <rPr>
        <sz val="11"/>
        <rFont val="Verdana"/>
        <family val="2"/>
      </rPr>
      <t xml:space="preserve"> мер., рыж, ганн., Элитар</t>
    </r>
  </si>
  <si>
    <t>012704</t>
  </si>
  <si>
    <t>Куренков С.</t>
  </si>
  <si>
    <t xml:space="preserve">КУБОК КСК "РУССКИЙ АЛМАЗ" ПО ВЫЕЗДКЕ,  10  ЭТАП </t>
  </si>
  <si>
    <t>20 октября 2019 г.</t>
  </si>
  <si>
    <t>МАЛЫЙ ПРИЗ</t>
  </si>
  <si>
    <r>
      <t xml:space="preserve">Фамилия, </t>
    </r>
    <r>
      <rPr>
        <i/>
        <sz val="9"/>
        <rFont val="Verdana"/>
        <family val="2"/>
      </rPr>
      <t>имя всадника</t>
    </r>
  </si>
  <si>
    <r>
      <t>Кличка лошади, г.р.,</t>
    </r>
    <r>
      <rPr>
        <i/>
        <sz val="9"/>
        <rFont val="Verdana"/>
        <family val="2"/>
      </rPr>
      <t xml:space="preserve"> </t>
    </r>
  </si>
  <si>
    <r>
      <t xml:space="preserve">ИСАЧКИНА </t>
    </r>
    <r>
      <rPr>
        <sz val="10"/>
        <rFont val="Verdana"/>
        <family val="2"/>
      </rPr>
      <t>Анисья, 2013</t>
    </r>
  </si>
  <si>
    <r>
      <rPr>
        <b/>
        <sz val="10"/>
        <color indexed="8"/>
        <rFont val="Verdana"/>
        <family val="2"/>
      </rPr>
      <t>РЭМИ-10</t>
    </r>
    <r>
      <rPr>
        <sz val="10"/>
        <color indexed="8"/>
        <rFont val="Verdana"/>
        <family val="2"/>
      </rPr>
      <t>, мер., вор, уэльск., Weston Best Man</t>
    </r>
  </si>
  <si>
    <r>
      <t xml:space="preserve">ФЕДОРОВ </t>
    </r>
    <r>
      <rPr>
        <sz val="10"/>
        <rFont val="Verdana"/>
        <family val="2"/>
      </rPr>
      <t>Кирилл, 2004</t>
    </r>
  </si>
  <si>
    <r>
      <t xml:space="preserve">ФЕДОРОВ </t>
    </r>
    <r>
      <rPr>
        <sz val="9"/>
        <rFont val="Verdana"/>
        <family val="2"/>
      </rPr>
      <t>Кирилл, 2004</t>
    </r>
  </si>
  <si>
    <r>
      <t>КРИСТАЛ ЭНДЖЕЛ-12,</t>
    </r>
    <r>
      <rPr>
        <sz val="9"/>
        <rFont val="Verdana"/>
        <family val="2"/>
      </rPr>
      <t xml:space="preserve"> мер., сер., полукр., Каро, Россия</t>
    </r>
  </si>
  <si>
    <r>
      <t>СИЗОВА</t>
    </r>
    <r>
      <rPr>
        <sz val="9"/>
        <rFont val="Verdana"/>
        <family val="2"/>
      </rPr>
      <t xml:space="preserve"> Арина</t>
    </r>
  </si>
  <si>
    <r>
      <t xml:space="preserve">ЭВРИКА-10, </t>
    </r>
    <r>
      <rPr>
        <sz val="9"/>
        <rFont val="Verdana"/>
        <family val="2"/>
      </rPr>
      <t>сер., коб., трак., Вереск-94 - Ставка ХХ, Россия</t>
    </r>
  </si>
  <si>
    <r>
      <t xml:space="preserve">ЛЫСОГОР </t>
    </r>
    <r>
      <rPr>
        <sz val="9"/>
        <rFont val="Verdana"/>
        <family val="2"/>
      </rPr>
      <t>Иван</t>
    </r>
  </si>
  <si>
    <r>
      <t xml:space="preserve">ПИНК ФЛОЙД-07, </t>
    </r>
    <r>
      <rPr>
        <sz val="9"/>
        <rFont val="Verdana"/>
        <family val="2"/>
      </rPr>
      <t>мерин, бур. трак., Опер 40, Кировский к/з</t>
    </r>
  </si>
  <si>
    <r>
      <t xml:space="preserve">СТЕПАНОВА </t>
    </r>
    <r>
      <rPr>
        <sz val="9"/>
        <rFont val="Verdana"/>
        <family val="2"/>
      </rPr>
      <t>Валентина</t>
    </r>
  </si>
  <si>
    <r>
      <t>ОНИКС ФАН  РДИ-12,</t>
    </r>
    <r>
      <rPr>
        <sz val="9"/>
        <rFont val="Verdana"/>
        <family val="2"/>
      </rPr>
      <t xml:space="preserve"> жеребец, вор. фриз., Улдрик 457, ПКФ "Карцево"</t>
    </r>
  </si>
  <si>
    <r>
      <t>БЕЛЕЦКАЯ</t>
    </r>
    <r>
      <rPr>
        <sz val="10"/>
        <rFont val="Verdana"/>
        <family val="2"/>
      </rPr>
      <t xml:space="preserve"> Ксения, 2006</t>
    </r>
  </si>
  <si>
    <r>
      <t>БЕЛЕЦКАЯ</t>
    </r>
    <r>
      <rPr>
        <sz val="9"/>
        <rFont val="Verdana"/>
        <family val="2"/>
      </rPr>
      <t xml:space="preserve"> Ксения, 2006</t>
    </r>
  </si>
  <si>
    <r>
      <t xml:space="preserve">ДЖОКЕР-13, </t>
    </r>
    <r>
      <rPr>
        <sz val="9"/>
        <rFont val="Verdana"/>
        <family val="2"/>
      </rPr>
      <t>мер., пег., Россия</t>
    </r>
  </si>
  <si>
    <r>
      <t xml:space="preserve">ГУРИНА </t>
    </r>
    <r>
      <rPr>
        <sz val="9"/>
        <rFont val="Verdana"/>
        <family val="2"/>
      </rPr>
      <t>Людмила</t>
    </r>
  </si>
  <si>
    <r>
      <t xml:space="preserve">ФИНАЛЕ-13, </t>
    </r>
    <r>
      <rPr>
        <sz val="9"/>
        <rFont val="Verdana"/>
        <family val="2"/>
      </rPr>
      <t>коб., рыж., ганн., Франзискус, Германия</t>
    </r>
  </si>
  <si>
    <r>
      <t xml:space="preserve">БАТРАКОВА </t>
    </r>
    <r>
      <rPr>
        <sz val="9"/>
        <rFont val="Verdana"/>
        <family val="2"/>
      </rPr>
      <t>Светлана</t>
    </r>
  </si>
  <si>
    <r>
      <t xml:space="preserve">ВИНД-08, </t>
    </r>
    <r>
      <rPr>
        <sz val="9"/>
        <rFont val="Verdana"/>
        <family val="2"/>
      </rPr>
      <t>коб., рыж., ганн., Волькентанз II, Германия</t>
    </r>
  </si>
  <si>
    <r>
      <t xml:space="preserve">САРАПУЛОВА </t>
    </r>
    <r>
      <rPr>
        <sz val="10"/>
        <rFont val="Verdana"/>
        <family val="2"/>
      </rPr>
      <t>Екатерина</t>
    </r>
  </si>
  <si>
    <r>
      <t>КВО ВАЛЬДИС-09,</t>
    </r>
    <r>
      <rPr>
        <sz val="10"/>
        <rFont val="Verdana"/>
        <family val="2"/>
      </rPr>
      <t xml:space="preserve"> мер., гнед, латв.тепл., Тевас. </t>
    </r>
  </si>
  <si>
    <r>
      <t xml:space="preserve">КИРЯКОВА </t>
    </r>
    <r>
      <rPr>
        <sz val="10"/>
        <rFont val="Verdana"/>
        <family val="2"/>
      </rPr>
      <t>Ольга</t>
    </r>
  </si>
  <si>
    <r>
      <t xml:space="preserve">ЗЛАТОГОР-07, </t>
    </r>
    <r>
      <rPr>
        <sz val="10"/>
        <rFont val="Verdana"/>
        <family val="2"/>
      </rPr>
      <t>мер., гнед, трак, Фархад, Россия</t>
    </r>
  </si>
  <si>
    <r>
      <t xml:space="preserve">СТАРЧЕНКО 
</t>
    </r>
    <r>
      <rPr>
        <sz val="10"/>
        <rFont val="Verdana"/>
        <family val="2"/>
      </rPr>
      <t>Елена, 2004</t>
    </r>
  </si>
  <si>
    <r>
      <t xml:space="preserve">КРАЙСЛЕР-01, </t>
    </r>
    <r>
      <rPr>
        <sz val="10"/>
        <rFont val="Verdana"/>
        <family val="2"/>
      </rPr>
      <t>мер., сер., латв., Коррадо, Латвия</t>
    </r>
  </si>
  <si>
    <r>
      <t xml:space="preserve">МАРТЫНЧЕНКО </t>
    </r>
    <r>
      <rPr>
        <sz val="10"/>
        <rFont val="Verdana"/>
        <family val="2"/>
      </rPr>
      <t>Анастасия, 2002</t>
    </r>
  </si>
  <si>
    <r>
      <t>ДАНСИНГ СТАР-02 к</t>
    </r>
    <r>
      <rPr>
        <sz val="10"/>
        <rFont val="Verdana"/>
        <family val="2"/>
      </rPr>
      <t>об., вор., ганн., Драугс, Беларусь</t>
    </r>
  </si>
  <si>
    <r>
      <t>МАТВЕЕВА</t>
    </r>
    <r>
      <rPr>
        <sz val="10"/>
        <rFont val="Verdana"/>
        <family val="2"/>
      </rPr>
      <t xml:space="preserve"> Валерия, 2002</t>
    </r>
  </si>
  <si>
    <r>
      <t>ВАНДЕРЛАЙТ-10,</t>
    </r>
    <r>
      <rPr>
        <sz val="10"/>
        <rFont val="Verdana"/>
        <family val="2"/>
      </rPr>
      <t xml:space="preserve"> мер., рыж, ганн., Элитар</t>
    </r>
  </si>
  <si>
    <r>
      <t xml:space="preserve">РИГОЛЕТТО-08, </t>
    </r>
    <r>
      <rPr>
        <sz val="10"/>
        <rFont val="Verdana"/>
        <family val="2"/>
      </rPr>
      <t>мер., рыж, ПСЛ, Равелин - Агава, Россия</t>
    </r>
  </si>
  <si>
    <r>
      <t xml:space="preserve">ПАРАДИЗ-04, </t>
    </r>
    <r>
      <rPr>
        <sz val="10"/>
        <rFont val="Verdana"/>
        <family val="2"/>
      </rPr>
      <t>жер., сол., пом., Арлекин, Тверская обл.</t>
    </r>
  </si>
  <si>
    <r>
      <t xml:space="preserve">ПОНОМАРЕВА 
</t>
    </r>
    <r>
      <rPr>
        <sz val="10"/>
        <rFont val="Verdana"/>
        <family val="2"/>
      </rPr>
      <t>Софья, 2003</t>
    </r>
  </si>
  <si>
    <r>
      <t xml:space="preserve">ФЕДРИК-10, </t>
    </r>
    <r>
      <rPr>
        <sz val="10"/>
        <rFont val="Verdana"/>
        <family val="2"/>
      </rPr>
      <t>мер., рыж., голл.тепл., Падиджн, Нидерланды</t>
    </r>
  </si>
  <si>
    <t>ЛИЧНЫЙ ПРИЗ. ЮНОШИ.</t>
  </si>
  <si>
    <t>Обязательная программа 1.2.</t>
  </si>
  <si>
    <t>Гурьянова Г., ВК (Московская обл.)</t>
  </si>
  <si>
    <t>ОТКРЫТЫЙ КУБОК КСК "РУССКИЙ АЛМАЗ" ПО ВЫЕЗДКЕ, 10 ЭТАП</t>
  </si>
  <si>
    <t>Судьи: Гурьянова Г., ВК (Московская обл.), Елисеева А., ВК( Москва), Семенова Ю., ВК (Москва)</t>
  </si>
  <si>
    <t>Судьи: Е - Семенова Ю., ВК (Москва), С - Гурьянова Г., ВК, (Московская обл.), М - Елисеева А., ВК (Москва)</t>
  </si>
  <si>
    <t>ЗАЧЁТ ДЛЯ СПОРТСМЕНОВ-ЛЮБИТЕЛЕЙ</t>
  </si>
  <si>
    <t xml:space="preserve">II </t>
  </si>
  <si>
    <t xml:space="preserve">III </t>
  </si>
  <si>
    <t xml:space="preserve">I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</si>
</sst>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р.&quot;_-;\-* #,##0.00&quot;р.&quot;_-;_-* \-??&quot;р.&quot;_-;_-@_-"/>
    <numFmt numFmtId="181" formatCode="dd\ mmmm\ yyyy&quot; г.&quot;;@"/>
    <numFmt numFmtId="182" formatCode="hh:mm"/>
    <numFmt numFmtId="183" formatCode="0.000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  <numFmt numFmtId="191" formatCode="#,##0.00_ ;[Red]\-#,##0.00\ "/>
    <numFmt numFmtId="192" formatCode="[$-FC19]d\ mmmm\ yyyy\ &quot;г.&quot;"/>
  </numFmts>
  <fonts count="9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i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b/>
      <i/>
      <sz val="9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18"/>
      <name val="Verdana"/>
      <family val="2"/>
    </font>
    <font>
      <sz val="12"/>
      <name val="Arial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2"/>
      <color indexed="8"/>
      <name val="Verdana"/>
      <family val="2"/>
    </font>
    <font>
      <b/>
      <i/>
      <sz val="13"/>
      <name val="Verdana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22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0"/>
      <color theme="1"/>
      <name val="Verdana"/>
      <family val="2"/>
    </font>
    <font>
      <sz val="12"/>
      <color theme="3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8" fillId="4" borderId="0" applyBorder="0" applyProtection="0">
      <alignment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3" fillId="30" borderId="0" applyNumberFormat="0" applyBorder="0" applyAlignment="0" applyProtection="0"/>
    <xf numFmtId="0" fontId="76" fillId="39" borderId="0" applyNumberFormat="0" applyBorder="0" applyAlignment="0" applyProtection="0"/>
    <xf numFmtId="0" fontId="3" fillId="31" borderId="0" applyNumberFormat="0" applyBorder="0" applyAlignment="0" applyProtection="0"/>
    <xf numFmtId="0" fontId="76" fillId="40" borderId="0" applyNumberFormat="0" applyBorder="0" applyAlignment="0" applyProtection="0"/>
    <xf numFmtId="0" fontId="3" fillId="32" borderId="0" applyNumberFormat="0" applyBorder="0" applyAlignment="0" applyProtection="0"/>
    <xf numFmtId="0" fontId="76" fillId="41" borderId="0" applyNumberFormat="0" applyBorder="0" applyAlignment="0" applyProtection="0"/>
    <xf numFmtId="0" fontId="3" fillId="23" borderId="0" applyNumberFormat="0" applyBorder="0" applyAlignment="0" applyProtection="0"/>
    <xf numFmtId="0" fontId="76" fillId="42" borderId="0" applyNumberFormat="0" applyBorder="0" applyAlignment="0" applyProtection="0"/>
    <xf numFmtId="0" fontId="3" fillId="24" borderId="0" applyNumberFormat="0" applyBorder="0" applyAlignment="0" applyProtection="0"/>
    <xf numFmtId="0" fontId="76" fillId="43" borderId="0" applyNumberFormat="0" applyBorder="0" applyAlignment="0" applyProtection="0"/>
    <xf numFmtId="0" fontId="3" fillId="33" borderId="0" applyNumberFormat="0" applyBorder="0" applyAlignment="0" applyProtection="0"/>
    <xf numFmtId="0" fontId="77" fillId="44" borderId="10" applyNumberFormat="0" applyAlignment="0" applyProtection="0"/>
    <xf numFmtId="0" fontId="12" fillId="7" borderId="1" applyNumberFormat="0" applyAlignment="0" applyProtection="0"/>
    <xf numFmtId="0" fontId="78" fillId="45" borderId="11" applyNumberFormat="0" applyAlignment="0" applyProtection="0"/>
    <xf numFmtId="0" fontId="15" fillId="34" borderId="8" applyNumberFormat="0" applyAlignment="0" applyProtection="0"/>
    <xf numFmtId="0" fontId="79" fillId="45" borderId="10" applyNumberFormat="0" applyAlignment="0" applyProtection="0"/>
    <xf numFmtId="0" fontId="5" fillId="3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80" fontId="19" fillId="0" borderId="0" applyFill="0" applyBorder="0" applyAlignment="0" applyProtection="0"/>
    <xf numFmtId="0" fontId="80" fillId="0" borderId="12" applyNumberFormat="0" applyFill="0" applyAlignment="0" applyProtection="0"/>
    <xf numFmtId="0" fontId="9" fillId="0" borderId="3" applyNumberFormat="0" applyFill="0" applyAlignment="0" applyProtection="0"/>
    <xf numFmtId="0" fontId="81" fillId="0" borderId="13" applyNumberFormat="0" applyFill="0" applyAlignment="0" applyProtection="0"/>
    <xf numFmtId="0" fontId="10" fillId="0" borderId="4" applyNumberFormat="0" applyFill="0" applyAlignment="0" applyProtection="0"/>
    <xf numFmtId="0" fontId="82" fillId="0" borderId="14" applyNumberFormat="0" applyFill="0" applyAlignment="0" applyProtection="0"/>
    <xf numFmtId="0" fontId="11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17" fillId="0" borderId="9" applyNumberFormat="0" applyFill="0" applyAlignment="0" applyProtection="0"/>
    <xf numFmtId="0" fontId="84" fillId="46" borderId="16" applyNumberFormat="0" applyAlignment="0" applyProtection="0"/>
    <xf numFmtId="0" fontId="6" fillId="35" borderId="2" applyNumberFormat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14" fillId="36" borderId="0" applyNumberFormat="0" applyBorder="0" applyAlignment="0" applyProtection="0"/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8" fillId="48" borderId="0" applyNumberFormat="0" applyBorder="0" applyAlignment="0" applyProtection="0"/>
    <xf numFmtId="0" fontId="4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19" fillId="37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90" fillId="0" borderId="18" applyNumberFormat="0" applyFill="0" applyAlignment="0" applyProtection="0"/>
    <xf numFmtId="0" fontId="13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2" fillId="50" borderId="0" applyNumberFormat="0" applyBorder="0" applyAlignment="0" applyProtection="0"/>
    <xf numFmtId="0" fontId="8" fillId="4" borderId="0" applyNumberFormat="0" applyBorder="0" applyAlignment="0" applyProtection="0"/>
  </cellStyleXfs>
  <cellXfs count="685">
    <xf numFmtId="0" fontId="0" fillId="0" borderId="0" xfId="0" applyAlignment="1">
      <alignment/>
    </xf>
    <xf numFmtId="49" fontId="24" fillId="0" borderId="19" xfId="171" applyNumberFormat="1" applyFont="1" applyFill="1" applyBorder="1" applyAlignment="1">
      <alignment horizontal="center" vertical="center" wrapText="1"/>
      <protection/>
    </xf>
    <xf numFmtId="0" fontId="26" fillId="0" borderId="19" xfId="172" applyFont="1" applyFill="1" applyBorder="1" applyAlignment="1">
      <alignment horizontal="center" vertical="center" wrapText="1"/>
      <protection/>
    </xf>
    <xf numFmtId="49" fontId="24" fillId="0" borderId="19" xfId="143" applyNumberFormat="1" applyFont="1" applyFill="1" applyBorder="1" applyAlignment="1">
      <alignment horizontal="center" vertical="center" wrapText="1"/>
      <protection/>
    </xf>
    <xf numFmtId="49" fontId="26" fillId="0" borderId="19" xfId="181" applyNumberFormat="1" applyFont="1" applyFill="1" applyBorder="1" applyAlignment="1">
      <alignment horizontal="center" vertical="center" wrapText="1"/>
      <protection/>
    </xf>
    <xf numFmtId="0" fontId="26" fillId="0" borderId="19" xfId="181" applyFont="1" applyFill="1" applyBorder="1" applyAlignment="1">
      <alignment horizontal="center" vertical="center" wrapText="1"/>
      <protection/>
    </xf>
    <xf numFmtId="0" fontId="25" fillId="0" borderId="19" xfId="182" applyFont="1" applyFill="1" applyBorder="1" applyAlignment="1">
      <alignment horizontal="left" vertical="center" wrapText="1"/>
      <protection/>
    </xf>
    <xf numFmtId="0" fontId="26" fillId="0" borderId="19" xfId="181" applyFont="1" applyFill="1" applyBorder="1" applyAlignment="1">
      <alignment horizontal="center" vertical="center"/>
      <protection/>
    </xf>
    <xf numFmtId="0" fontId="25" fillId="51" borderId="19" xfId="171" applyFont="1" applyFill="1" applyBorder="1" applyAlignment="1">
      <alignment horizontal="left" vertical="center" wrapText="1"/>
      <protection/>
    </xf>
    <xf numFmtId="0" fontId="25" fillId="51" borderId="19" xfId="181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1" fillId="0" borderId="0" xfId="169" applyFont="1" applyAlignment="1" applyProtection="1">
      <alignment vertical="center"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169" applyFont="1" applyAlignment="1" applyProtection="1">
      <alignment/>
      <protection locked="0"/>
    </xf>
    <xf numFmtId="0" fontId="31" fillId="0" borderId="0" xfId="169" applyFont="1" applyAlignment="1" applyProtection="1">
      <alignment/>
      <protection locked="0"/>
    </xf>
    <xf numFmtId="0" fontId="36" fillId="51" borderId="0" xfId="0" applyFont="1" applyFill="1" applyAlignment="1">
      <alignment/>
    </xf>
    <xf numFmtId="0" fontId="1" fillId="0" borderId="0" xfId="170" applyFont="1" applyAlignment="1" applyProtection="1">
      <alignment vertical="center"/>
      <protection locked="0"/>
    </xf>
    <xf numFmtId="0" fontId="42" fillId="0" borderId="0" xfId="170" applyFont="1" applyAlignment="1" applyProtection="1">
      <alignment vertical="center"/>
      <protection locked="0"/>
    </xf>
    <xf numFmtId="1" fontId="1" fillId="0" borderId="0" xfId="170" applyNumberFormat="1" applyFont="1" applyAlignment="1" applyProtection="1">
      <alignment vertical="center"/>
      <protection locked="0"/>
    </xf>
    <xf numFmtId="183" fontId="1" fillId="0" borderId="0" xfId="170" applyNumberFormat="1" applyFont="1" applyAlignment="1" applyProtection="1">
      <alignment vertical="center"/>
      <protection locked="0"/>
    </xf>
    <xf numFmtId="0" fontId="36" fillId="4" borderId="0" xfId="163" applyFont="1" applyFill="1" applyBorder="1" applyAlignment="1" applyProtection="1">
      <alignment horizontal="center" vertical="top"/>
      <protection/>
    </xf>
    <xf numFmtId="0" fontId="36" fillId="4" borderId="0" xfId="163" applyFont="1" applyFill="1" applyBorder="1" applyAlignment="1" applyProtection="1">
      <alignment horizontal="center" vertical="top"/>
      <protection locked="0"/>
    </xf>
    <xf numFmtId="0" fontId="26" fillId="4" borderId="0" xfId="163" applyFont="1" applyFill="1" applyBorder="1" applyAlignment="1" applyProtection="1">
      <alignment horizontal="center" vertical="top"/>
      <protection locked="0"/>
    </xf>
    <xf numFmtId="0" fontId="36" fillId="4" borderId="0" xfId="163" applyFont="1" applyFill="1" applyBorder="1" applyAlignment="1" applyProtection="1">
      <alignment vertical="top"/>
      <protection locked="0"/>
    </xf>
    <xf numFmtId="1" fontId="26" fillId="4" borderId="0" xfId="163" applyNumberFormat="1" applyFont="1" applyFill="1" applyBorder="1" applyAlignment="1" applyProtection="1">
      <alignment horizontal="center" vertical="top"/>
      <protection/>
    </xf>
    <xf numFmtId="0" fontId="24" fillId="4" borderId="0" xfId="163" applyFont="1" applyFill="1" applyBorder="1" applyAlignment="1" applyProtection="1">
      <alignment horizontal="center" vertical="top" shrinkToFit="1"/>
      <protection locked="0"/>
    </xf>
    <xf numFmtId="183" fontId="26" fillId="4" borderId="0" xfId="163" applyNumberFormat="1" applyFont="1" applyFill="1" applyBorder="1" applyAlignment="1" applyProtection="1">
      <alignment horizontal="center" vertical="top"/>
      <protection/>
    </xf>
    <xf numFmtId="184" fontId="26" fillId="4" borderId="0" xfId="163" applyNumberFormat="1" applyFont="1" applyFill="1" applyBorder="1" applyAlignment="1" applyProtection="1">
      <alignment horizontal="center" vertical="top"/>
      <protection/>
    </xf>
    <xf numFmtId="0" fontId="36" fillId="4" borderId="0" xfId="163" applyFont="1" applyFill="1" applyProtection="1">
      <alignment/>
      <protection locked="0"/>
    </xf>
    <xf numFmtId="0" fontId="52" fillId="0" borderId="0" xfId="0" applyFont="1" applyFill="1" applyAlignment="1">
      <alignment/>
    </xf>
    <xf numFmtId="0" fontId="49" fillId="0" borderId="0" xfId="167" applyFont="1" applyBorder="1" applyAlignment="1" applyProtection="1">
      <alignment vertical="center" wrapText="1"/>
      <protection locked="0"/>
    </xf>
    <xf numFmtId="0" fontId="43" fillId="0" borderId="0" xfId="142" applyFont="1" applyFill="1">
      <alignment/>
      <protection/>
    </xf>
    <xf numFmtId="0" fontId="43" fillId="0" borderId="0" xfId="142" applyFont="1" applyFill="1" applyBorder="1">
      <alignment/>
      <protection/>
    </xf>
    <xf numFmtId="0" fontId="44" fillId="51" borderId="0" xfId="167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2" fillId="0" borderId="19" xfId="175" applyFont="1" applyFill="1" applyBorder="1" applyAlignment="1">
      <alignment horizontal="center" vertical="center" wrapText="1"/>
      <protection/>
    </xf>
    <xf numFmtId="0" fontId="54" fillId="0" borderId="19" xfId="176" applyFont="1" applyFill="1" applyBorder="1" applyAlignment="1">
      <alignment horizontal="center" vertical="center" wrapText="1"/>
      <protection/>
    </xf>
    <xf numFmtId="0" fontId="57" fillId="0" borderId="0" xfId="175" applyFont="1" applyFill="1">
      <alignment/>
      <protection/>
    </xf>
    <xf numFmtId="0" fontId="28" fillId="0" borderId="19" xfId="175" applyFont="1" applyFill="1" applyBorder="1" applyAlignment="1">
      <alignment horizontal="center" vertical="center"/>
      <protection/>
    </xf>
    <xf numFmtId="0" fontId="28" fillId="0" borderId="19" xfId="175" applyFont="1" applyFill="1" applyBorder="1" applyAlignment="1">
      <alignment horizontal="center" vertical="center" textRotation="90"/>
      <protection/>
    </xf>
    <xf numFmtId="0" fontId="28" fillId="0" borderId="19" xfId="175" applyFont="1" applyFill="1" applyBorder="1" applyAlignment="1">
      <alignment horizontal="center" vertical="center" textRotation="90" wrapText="1"/>
      <protection/>
    </xf>
    <xf numFmtId="0" fontId="37" fillId="0" borderId="19" xfId="175" applyFont="1" applyFill="1" applyBorder="1" applyAlignment="1">
      <alignment horizontal="center" vertical="center"/>
      <protection/>
    </xf>
    <xf numFmtId="185" fontId="43" fillId="0" borderId="19" xfId="175" applyNumberFormat="1" applyFont="1" applyFill="1" applyBorder="1" applyAlignment="1">
      <alignment horizontal="center" vertical="center"/>
      <protection/>
    </xf>
    <xf numFmtId="185" fontId="43" fillId="0" borderId="19" xfId="168" applyNumberFormat="1" applyFont="1" applyFill="1" applyBorder="1" applyAlignment="1">
      <alignment horizontal="center" vertical="center"/>
      <protection/>
    </xf>
    <xf numFmtId="183" fontId="49" fillId="0" borderId="19" xfId="168" applyNumberFormat="1" applyFont="1" applyFill="1" applyBorder="1" applyAlignment="1">
      <alignment horizontal="center" vertical="center"/>
      <protection/>
    </xf>
    <xf numFmtId="0" fontId="43" fillId="0" borderId="0" xfId="169" applyFont="1" applyAlignment="1" applyProtection="1">
      <alignment vertical="center"/>
      <protection locked="0"/>
    </xf>
    <xf numFmtId="0" fontId="57" fillId="0" borderId="0" xfId="169" applyFont="1" applyFill="1" applyAlignment="1" applyProtection="1">
      <alignment vertical="center"/>
      <protection locked="0"/>
    </xf>
    <xf numFmtId="0" fontId="1" fillId="0" borderId="0" xfId="169" applyFont="1" applyFill="1" applyAlignment="1" applyProtection="1">
      <alignment vertical="center"/>
      <protection locked="0"/>
    </xf>
    <xf numFmtId="0" fontId="50" fillId="0" borderId="0" xfId="169" applyFont="1" applyFill="1" applyAlignment="1" applyProtection="1">
      <alignment vertical="center"/>
      <protection locked="0"/>
    </xf>
    <xf numFmtId="0" fontId="32" fillId="0" borderId="0" xfId="169" applyFont="1" applyFill="1" applyAlignment="1" applyProtection="1">
      <alignment vertical="center"/>
      <protection locked="0"/>
    </xf>
    <xf numFmtId="1" fontId="1" fillId="0" borderId="0" xfId="169" applyNumberFormat="1" applyFont="1" applyFill="1" applyAlignment="1" applyProtection="1">
      <alignment vertical="center"/>
      <protection locked="0"/>
    </xf>
    <xf numFmtId="183" fontId="1" fillId="0" borderId="0" xfId="169" applyNumberFormat="1" applyFont="1" applyFill="1" applyAlignment="1" applyProtection="1">
      <alignment vertical="center"/>
      <protection locked="0"/>
    </xf>
    <xf numFmtId="0" fontId="36" fillId="0" borderId="0" xfId="163" applyFont="1" applyFill="1" applyBorder="1" applyAlignment="1" applyProtection="1">
      <alignment horizontal="center" vertical="top"/>
      <protection/>
    </xf>
    <xf numFmtId="0" fontId="39" fillId="0" borderId="0" xfId="163" applyFont="1" applyFill="1" applyBorder="1" applyAlignment="1" applyProtection="1">
      <alignment horizontal="center" vertical="top"/>
      <protection locked="0"/>
    </xf>
    <xf numFmtId="0" fontId="33" fillId="0" borderId="0" xfId="163" applyFont="1" applyFill="1" applyBorder="1" applyAlignment="1" applyProtection="1">
      <alignment horizontal="center" vertical="top"/>
      <protection locked="0"/>
    </xf>
    <xf numFmtId="0" fontId="39" fillId="0" borderId="0" xfId="163" applyFont="1" applyFill="1" applyBorder="1" applyAlignment="1" applyProtection="1">
      <alignment vertical="top"/>
      <protection locked="0"/>
    </xf>
    <xf numFmtId="0" fontId="26" fillId="0" borderId="0" xfId="163" applyFont="1" applyFill="1" applyBorder="1" applyAlignment="1" applyProtection="1">
      <alignment horizontal="center" vertical="top"/>
      <protection locked="0"/>
    </xf>
    <xf numFmtId="1" fontId="36" fillId="0" borderId="0" xfId="163" applyNumberFormat="1" applyFont="1" applyFill="1" applyBorder="1" applyAlignment="1" applyProtection="1">
      <alignment horizontal="center" vertical="top"/>
      <protection/>
    </xf>
    <xf numFmtId="183" fontId="36" fillId="0" borderId="0" xfId="163" applyNumberFormat="1" applyFont="1" applyFill="1" applyBorder="1" applyAlignment="1" applyProtection="1">
      <alignment horizontal="center" vertical="top"/>
      <protection/>
    </xf>
    <xf numFmtId="0" fontId="35" fillId="0" borderId="0" xfId="163" applyFont="1" applyFill="1" applyBorder="1" applyAlignment="1" applyProtection="1">
      <alignment horizontal="center" vertical="top" shrinkToFit="1"/>
      <protection locked="0"/>
    </xf>
    <xf numFmtId="184" fontId="36" fillId="0" borderId="0" xfId="163" applyNumberFormat="1" applyFont="1" applyFill="1" applyBorder="1" applyAlignment="1" applyProtection="1">
      <alignment horizontal="center" vertical="top"/>
      <protection/>
    </xf>
    <xf numFmtId="0" fontId="36" fillId="0" borderId="0" xfId="163" applyFont="1" applyFill="1" applyBorder="1" applyAlignment="1" applyProtection="1">
      <alignment vertical="top"/>
      <protection locked="0"/>
    </xf>
    <xf numFmtId="0" fontId="36" fillId="0" borderId="0" xfId="163" applyFont="1" applyFill="1" applyProtection="1">
      <alignment/>
      <protection locked="0"/>
    </xf>
    <xf numFmtId="0" fontId="26" fillId="0" borderId="19" xfId="164" applyFont="1" applyFill="1" applyBorder="1" applyAlignment="1">
      <alignment horizontal="center" vertical="center" wrapText="1"/>
      <protection/>
    </xf>
    <xf numFmtId="0" fontId="26" fillId="0" borderId="20" xfId="164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 vertical="center"/>
    </xf>
    <xf numFmtId="0" fontId="22" fillId="0" borderId="21" xfId="176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/>
    </xf>
    <xf numFmtId="0" fontId="22" fillId="0" borderId="0" xfId="176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 textRotation="90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textRotation="90" wrapText="1"/>
    </xf>
    <xf numFmtId="0" fontId="37" fillId="0" borderId="19" xfId="167" applyFont="1" applyFill="1" applyBorder="1" applyAlignment="1" applyProtection="1">
      <alignment horizontal="center" vertical="center" wrapText="1"/>
      <protection locked="0"/>
    </xf>
    <xf numFmtId="0" fontId="26" fillId="0" borderId="0" xfId="164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36" fillId="0" borderId="19" xfId="164" applyFont="1" applyFill="1" applyBorder="1" applyAlignment="1">
      <alignment horizontal="center" vertical="center" wrapText="1"/>
      <protection/>
    </xf>
    <xf numFmtId="183" fontId="28" fillId="0" borderId="19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85" fontId="36" fillId="0" borderId="19" xfId="167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>
      <alignment horizontal="center" vertical="center"/>
    </xf>
    <xf numFmtId="185" fontId="36" fillId="51" borderId="19" xfId="167" applyNumberFormat="1" applyFont="1" applyFill="1" applyBorder="1" applyAlignment="1" applyProtection="1">
      <alignment horizontal="center" vertical="center"/>
      <protection locked="0"/>
    </xf>
    <xf numFmtId="0" fontId="35" fillId="51" borderId="19" xfId="0" applyFont="1" applyFill="1" applyBorder="1" applyAlignment="1">
      <alignment horizontal="center" vertical="center"/>
    </xf>
    <xf numFmtId="185" fontId="36" fillId="51" borderId="19" xfId="167" applyNumberFormat="1" applyFont="1" applyFill="1" applyBorder="1" applyAlignment="1" applyProtection="1">
      <alignment horizontal="center" vertical="center"/>
      <protection/>
    </xf>
    <xf numFmtId="1" fontId="36" fillId="51" borderId="19" xfId="0" applyNumberFormat="1" applyFont="1" applyFill="1" applyBorder="1" applyAlignment="1">
      <alignment horizontal="center" vertical="center"/>
    </xf>
    <xf numFmtId="183" fontId="28" fillId="51" borderId="19" xfId="0" applyNumberFormat="1" applyFont="1" applyFill="1" applyBorder="1" applyAlignment="1">
      <alignment horizontal="center" vertical="center"/>
    </xf>
    <xf numFmtId="0" fontId="1" fillId="0" borderId="0" xfId="169" applyFont="1" applyAlignment="1" applyProtection="1">
      <alignment vertical="center"/>
      <protection locked="0"/>
    </xf>
    <xf numFmtId="0" fontId="50" fillId="0" borderId="0" xfId="169" applyFont="1" applyAlignment="1" applyProtection="1">
      <alignment vertical="center"/>
      <protection locked="0"/>
    </xf>
    <xf numFmtId="1" fontId="1" fillId="0" borderId="0" xfId="169" applyNumberFormat="1" applyFont="1" applyAlignment="1" applyProtection="1">
      <alignment vertical="center"/>
      <protection locked="0"/>
    </xf>
    <xf numFmtId="183" fontId="1" fillId="0" borderId="0" xfId="169" applyNumberFormat="1" applyFont="1" applyAlignment="1" applyProtection="1">
      <alignment vertical="center"/>
      <protection locked="0"/>
    </xf>
    <xf numFmtId="0" fontId="58" fillId="0" borderId="0" xfId="0" applyFont="1" applyFill="1" applyBorder="1" applyAlignment="1">
      <alignment horizontal="center" vertical="center"/>
    </xf>
    <xf numFmtId="9" fontId="35" fillId="0" borderId="0" xfId="190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185" fontId="36" fillId="0" borderId="8" xfId="167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/>
    </xf>
    <xf numFmtId="0" fontId="1" fillId="0" borderId="0" xfId="169" applyFont="1" applyAlignment="1" applyProtection="1">
      <alignment/>
      <protection locked="0"/>
    </xf>
    <xf numFmtId="0" fontId="25" fillId="0" borderId="0" xfId="169" applyFont="1" applyFill="1" applyAlignment="1" applyProtection="1">
      <alignment/>
      <protection locked="0"/>
    </xf>
    <xf numFmtId="0" fontId="59" fillId="0" borderId="0" xfId="169" applyFont="1" applyAlignment="1" applyProtection="1">
      <alignment/>
      <protection locked="0"/>
    </xf>
    <xf numFmtId="0" fontId="59" fillId="0" borderId="0" xfId="169" applyFont="1" applyFill="1" applyAlignment="1" applyProtection="1">
      <alignment/>
      <protection locked="0"/>
    </xf>
    <xf numFmtId="0" fontId="25" fillId="0" borderId="0" xfId="169" applyFont="1" applyAlignment="1" applyProtection="1">
      <alignment/>
      <protection locked="0"/>
    </xf>
    <xf numFmtId="1" fontId="1" fillId="0" borderId="0" xfId="169" applyNumberFormat="1" applyFont="1" applyAlignment="1" applyProtection="1">
      <alignment/>
      <protection locked="0"/>
    </xf>
    <xf numFmtId="183" fontId="1" fillId="0" borderId="0" xfId="169" applyNumberFormat="1" applyFont="1" applyAlignment="1" applyProtection="1">
      <alignment/>
      <protection locked="0"/>
    </xf>
    <xf numFmtId="0" fontId="22" fillId="0" borderId="23" xfId="175" applyFont="1" applyFill="1" applyBorder="1" applyAlignment="1">
      <alignment horizontal="center" vertical="center" wrapText="1"/>
      <protection/>
    </xf>
    <xf numFmtId="0" fontId="54" fillId="0" borderId="23" xfId="176" applyFont="1" applyFill="1" applyBorder="1" applyAlignment="1">
      <alignment horizontal="center" vertical="center" wrapText="1"/>
      <protection/>
    </xf>
    <xf numFmtId="0" fontId="26" fillId="0" borderId="23" xfId="175" applyFont="1" applyFill="1" applyBorder="1" applyAlignment="1">
      <alignment horizontal="center" vertical="center" textRotation="90" wrapText="1"/>
      <protection/>
    </xf>
    <xf numFmtId="0" fontId="36" fillId="0" borderId="23" xfId="175" applyFont="1" applyFill="1" applyBorder="1" applyAlignment="1">
      <alignment horizontal="center" vertical="center" textRotation="90" wrapText="1"/>
      <protection/>
    </xf>
    <xf numFmtId="0" fontId="37" fillId="0" borderId="0" xfId="167" applyFont="1" applyFill="1" applyBorder="1" applyAlignment="1" applyProtection="1">
      <alignment vertical="center" wrapText="1"/>
      <protection locked="0"/>
    </xf>
    <xf numFmtId="185" fontId="43" fillId="0" borderId="25" xfId="175" applyNumberFormat="1" applyFont="1" applyFill="1" applyBorder="1" applyAlignment="1">
      <alignment horizontal="center" vertical="center"/>
      <protection/>
    </xf>
    <xf numFmtId="185" fontId="43" fillId="0" borderId="25" xfId="168" applyNumberFormat="1" applyFont="1" applyFill="1" applyBorder="1" applyAlignment="1">
      <alignment horizontal="center" vertical="center"/>
      <protection/>
    </xf>
    <xf numFmtId="2" fontId="49" fillId="0" borderId="25" xfId="168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0" fontId="33" fillId="0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6" fillId="0" borderId="19" xfId="143" applyFont="1" applyFill="1" applyBorder="1" applyAlignment="1">
      <alignment horizontal="center" vertical="center"/>
      <protection/>
    </xf>
    <xf numFmtId="185" fontId="36" fillId="0" borderId="19" xfId="0" applyNumberFormat="1" applyFont="1" applyFill="1" applyBorder="1" applyAlignment="1">
      <alignment horizontal="center" vertical="center"/>
    </xf>
    <xf numFmtId="0" fontId="26" fillId="0" borderId="0" xfId="169" applyFont="1" applyAlignment="1" applyProtection="1">
      <alignment vertical="center"/>
      <protection locked="0"/>
    </xf>
    <xf numFmtId="0" fontId="39" fillId="0" borderId="0" xfId="169" applyFont="1" applyAlignment="1" applyProtection="1">
      <alignment vertical="center"/>
      <protection locked="0"/>
    </xf>
    <xf numFmtId="1" fontId="26" fillId="0" borderId="0" xfId="169" applyNumberFormat="1" applyFont="1" applyAlignment="1" applyProtection="1">
      <alignment vertical="center"/>
      <protection locked="0"/>
    </xf>
    <xf numFmtId="2" fontId="26" fillId="0" borderId="0" xfId="169" applyNumberFormat="1" applyFont="1" applyAlignment="1" applyProtection="1">
      <alignment vertical="center"/>
      <protection locked="0"/>
    </xf>
    <xf numFmtId="183" fontId="26" fillId="0" borderId="0" xfId="169" applyNumberFormat="1" applyFont="1" applyAlignment="1" applyProtection="1">
      <alignment vertical="center"/>
      <protection locked="0"/>
    </xf>
    <xf numFmtId="0" fontId="44" fillId="0" borderId="0" xfId="169" applyFont="1" applyAlignment="1" applyProtection="1">
      <alignment vertical="center"/>
      <protection locked="0"/>
    </xf>
    <xf numFmtId="9" fontId="36" fillId="0" borderId="0" xfId="19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60" fillId="0" borderId="28" xfId="0" applyFont="1" applyFill="1" applyBorder="1" applyAlignment="1">
      <alignment wrapText="1"/>
    </xf>
    <xf numFmtId="1" fontId="37" fillId="0" borderId="0" xfId="0" applyNumberFormat="1" applyFont="1" applyAlignment="1">
      <alignment/>
    </xf>
    <xf numFmtId="0" fontId="60" fillId="0" borderId="19" xfId="0" applyFont="1" applyFill="1" applyBorder="1" applyAlignment="1">
      <alignment horizontal="center" vertical="center" textRotation="90"/>
    </xf>
    <xf numFmtId="0" fontId="60" fillId="0" borderId="19" xfId="176" applyFont="1" applyFill="1" applyBorder="1" applyAlignment="1">
      <alignment horizontal="center" vertical="center" wrapText="1"/>
      <protection/>
    </xf>
    <xf numFmtId="0" fontId="57" fillId="0" borderId="2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44" fillId="0" borderId="0" xfId="0" applyFont="1" applyAlignment="1">
      <alignment/>
    </xf>
    <xf numFmtId="0" fontId="60" fillId="0" borderId="19" xfId="0" applyFont="1" applyFill="1" applyBorder="1" applyAlignment="1">
      <alignment horizontal="center" vertical="center" textRotation="90" wrapText="1"/>
    </xf>
    <xf numFmtId="0" fontId="47" fillId="0" borderId="19" xfId="0" applyFont="1" applyFill="1" applyBorder="1" applyAlignment="1">
      <alignment horizontal="center" vertical="center" textRotation="90" wrapText="1"/>
    </xf>
    <xf numFmtId="2" fontId="60" fillId="0" borderId="19" xfId="0" applyNumberFormat="1" applyFont="1" applyFill="1" applyBorder="1" applyAlignment="1">
      <alignment horizontal="center" vertical="center" textRotation="90"/>
    </xf>
    <xf numFmtId="0" fontId="60" fillId="0" borderId="29" xfId="0" applyFont="1" applyFill="1" applyBorder="1" applyAlignment="1">
      <alignment horizontal="center" vertical="center" textRotation="90" wrapText="1"/>
    </xf>
    <xf numFmtId="0" fontId="60" fillId="0" borderId="30" xfId="0" applyFont="1" applyFill="1" applyBorder="1" applyAlignment="1">
      <alignment horizontal="center" vertical="center" textRotation="90" wrapText="1"/>
    </xf>
    <xf numFmtId="1" fontId="60" fillId="0" borderId="19" xfId="0" applyNumberFormat="1" applyFont="1" applyFill="1" applyBorder="1" applyAlignment="1">
      <alignment horizontal="center" vertical="center" textRotation="90" wrapText="1"/>
    </xf>
    <xf numFmtId="0" fontId="60" fillId="0" borderId="0" xfId="0" applyFont="1" applyFill="1" applyBorder="1" applyAlignment="1">
      <alignment horizontal="center" vertical="center" textRotation="90" wrapText="1"/>
    </xf>
    <xf numFmtId="0" fontId="47" fillId="0" borderId="31" xfId="0" applyFont="1" applyFill="1" applyBorder="1" applyAlignment="1">
      <alignment horizontal="center" vertical="center"/>
    </xf>
    <xf numFmtId="2" fontId="57" fillId="51" borderId="31" xfId="167" applyNumberFormat="1" applyFont="1" applyFill="1" applyBorder="1" applyAlignment="1" applyProtection="1">
      <alignment horizontal="center" vertical="center"/>
      <protection locked="0"/>
    </xf>
    <xf numFmtId="2" fontId="37" fillId="51" borderId="31" xfId="0" applyNumberFormat="1" applyFont="1" applyFill="1" applyBorder="1" applyAlignment="1">
      <alignment horizontal="center" vertical="center"/>
    </xf>
    <xf numFmtId="0" fontId="61" fillId="51" borderId="31" xfId="0" applyFont="1" applyFill="1" applyBorder="1" applyAlignment="1">
      <alignment horizontal="center" vertical="center"/>
    </xf>
    <xf numFmtId="2" fontId="57" fillId="51" borderId="31" xfId="0" applyNumberFormat="1" applyFont="1" applyFill="1" applyBorder="1" applyAlignment="1">
      <alignment horizontal="center" vertical="center"/>
    </xf>
    <xf numFmtId="0" fontId="61" fillId="51" borderId="32" xfId="0" applyFont="1" applyFill="1" applyBorder="1" applyAlignment="1">
      <alignment horizontal="center" vertical="center"/>
    </xf>
    <xf numFmtId="1" fontId="35" fillId="51" borderId="31" xfId="167" applyNumberFormat="1" applyFont="1" applyFill="1" applyBorder="1" applyAlignment="1" applyProtection="1">
      <alignment horizontal="center" vertical="center"/>
      <protection/>
    </xf>
    <xf numFmtId="0" fontId="57" fillId="0" borderId="33" xfId="0" applyFont="1" applyFill="1" applyBorder="1" applyAlignment="1">
      <alignment horizontal="center" vertical="center"/>
    </xf>
    <xf numFmtId="183" fontId="44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0" fontId="64" fillId="0" borderId="0" xfId="174" applyFont="1">
      <alignment/>
      <protection/>
    </xf>
    <xf numFmtId="0" fontId="57" fillId="0" borderId="0" xfId="169" applyFont="1" applyAlignment="1" applyProtection="1">
      <alignment horizontal="center" vertical="center"/>
      <protection locked="0"/>
    </xf>
    <xf numFmtId="1" fontId="65" fillId="0" borderId="0" xfId="169" applyNumberFormat="1" applyFont="1" applyAlignment="1" applyProtection="1">
      <alignment vertical="center"/>
      <protection locked="0"/>
    </xf>
    <xf numFmtId="183" fontId="65" fillId="0" borderId="0" xfId="169" applyNumberFormat="1" applyFont="1" applyAlignment="1" applyProtection="1">
      <alignment vertical="center"/>
      <protection locked="0"/>
    </xf>
    <xf numFmtId="0" fontId="65" fillId="0" borderId="0" xfId="169" applyFont="1" applyAlignment="1" applyProtection="1">
      <alignment vertical="center"/>
      <protection locked="0"/>
    </xf>
    <xf numFmtId="183" fontId="65" fillId="0" borderId="0" xfId="169" applyNumberFormat="1" applyFont="1" applyFill="1" applyAlignment="1" applyProtection="1">
      <alignment vertical="center"/>
      <protection locked="0"/>
    </xf>
    <xf numFmtId="0" fontId="31" fillId="0" borderId="0" xfId="169" applyFont="1" applyAlignment="1" applyProtection="1">
      <alignment horizontal="center" vertical="center"/>
      <protection locked="0"/>
    </xf>
    <xf numFmtId="1" fontId="31" fillId="0" borderId="0" xfId="169" applyNumberFormat="1" applyFont="1" applyAlignment="1" applyProtection="1">
      <alignment vertical="center"/>
      <protection locked="0"/>
    </xf>
    <xf numFmtId="49" fontId="26" fillId="0" borderId="0" xfId="133" applyNumberFormat="1" applyFont="1" applyBorder="1" applyAlignment="1">
      <alignment horizontal="left" vertical="center" wrapText="1"/>
      <protection/>
    </xf>
    <xf numFmtId="2" fontId="1" fillId="0" borderId="0" xfId="169" applyNumberFormat="1" applyFont="1" applyAlignment="1" applyProtection="1">
      <alignment vertical="center"/>
      <protection locked="0"/>
    </xf>
    <xf numFmtId="0" fontId="59" fillId="0" borderId="0" xfId="169" applyFont="1" applyAlignment="1" applyProtection="1">
      <alignment vertical="center"/>
      <protection locked="0"/>
    </xf>
    <xf numFmtId="0" fontId="46" fillId="0" borderId="0" xfId="0" applyFont="1" applyAlignment="1">
      <alignment wrapText="1"/>
    </xf>
    <xf numFmtId="0" fontId="39" fillId="4" borderId="0" xfId="163" applyFont="1" applyFill="1" applyBorder="1" applyAlignment="1" applyProtection="1">
      <alignment vertical="top"/>
      <protection locked="0"/>
    </xf>
    <xf numFmtId="1" fontId="36" fillId="4" borderId="0" xfId="163" applyNumberFormat="1" applyFont="1" applyFill="1" applyBorder="1" applyAlignment="1" applyProtection="1">
      <alignment horizontal="center" vertical="top"/>
      <protection/>
    </xf>
    <xf numFmtId="183" fontId="36" fillId="4" borderId="0" xfId="163" applyNumberFormat="1" applyFont="1" applyFill="1" applyBorder="1" applyAlignment="1" applyProtection="1">
      <alignment horizontal="center" vertical="top"/>
      <protection/>
    </xf>
    <xf numFmtId="0" fontId="35" fillId="4" borderId="0" xfId="163" applyFont="1" applyFill="1" applyBorder="1" applyAlignment="1" applyProtection="1">
      <alignment horizontal="center" vertical="top" shrinkToFit="1"/>
      <protection locked="0"/>
    </xf>
    <xf numFmtId="184" fontId="36" fillId="4" borderId="0" xfId="163" applyNumberFormat="1" applyFont="1" applyFill="1" applyBorder="1" applyAlignment="1" applyProtection="1">
      <alignment horizontal="center" vertical="top"/>
      <protection/>
    </xf>
    <xf numFmtId="0" fontId="36" fillId="4" borderId="0" xfId="163" applyFont="1" applyFill="1" applyBorder="1" applyProtection="1">
      <alignment/>
      <protection locked="0"/>
    </xf>
    <xf numFmtId="0" fontId="36" fillId="0" borderId="0" xfId="0" applyFont="1" applyAlignment="1">
      <alignment vertical="center"/>
    </xf>
    <xf numFmtId="0" fontId="45" fillId="0" borderId="0" xfId="167" applyFont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textRotation="90" wrapText="1"/>
    </xf>
    <xf numFmtId="185" fontId="36" fillId="51" borderId="19" xfId="167" applyNumberFormat="1" applyFont="1" applyFill="1" applyBorder="1" applyAlignment="1" applyProtection="1">
      <alignment horizontal="left" vertical="center" indent="1"/>
      <protection locked="0"/>
    </xf>
    <xf numFmtId="0" fontId="57" fillId="0" borderId="0" xfId="0" applyFont="1" applyBorder="1" applyAlignment="1">
      <alignment/>
    </xf>
    <xf numFmtId="0" fontId="43" fillId="0" borderId="0" xfId="169" applyFont="1" applyFill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Fill="1" applyAlignment="1">
      <alignment horizontal="right"/>
    </xf>
    <xf numFmtId="183" fontId="59" fillId="0" borderId="0" xfId="169" applyNumberFormat="1" applyFont="1" applyAlignment="1" applyProtection="1">
      <alignment vertical="center"/>
      <protection locked="0"/>
    </xf>
    <xf numFmtId="1" fontId="59" fillId="0" borderId="0" xfId="169" applyNumberFormat="1" applyFont="1" applyAlignment="1" applyProtection="1">
      <alignment vertical="center"/>
      <protection locked="0"/>
    </xf>
    <xf numFmtId="0" fontId="25" fillId="51" borderId="25" xfId="179" applyFont="1" applyFill="1" applyBorder="1" applyAlignment="1">
      <alignment horizontal="center" vertical="center"/>
      <protection/>
    </xf>
    <xf numFmtId="0" fontId="25" fillId="51" borderId="19" xfId="179" applyFont="1" applyFill="1" applyBorder="1" applyAlignment="1">
      <alignment horizontal="center" vertical="center"/>
      <protection/>
    </xf>
    <xf numFmtId="2" fontId="60" fillId="51" borderId="37" xfId="167" applyNumberFormat="1" applyFont="1" applyFill="1" applyBorder="1" applyAlignment="1" applyProtection="1">
      <alignment horizontal="center" vertical="center"/>
      <protection/>
    </xf>
    <xf numFmtId="2" fontId="60" fillId="51" borderId="38" xfId="167" applyNumberFormat="1" applyFont="1" applyFill="1" applyBorder="1" applyAlignment="1" applyProtection="1">
      <alignment horizontal="center" vertical="center"/>
      <protection/>
    </xf>
    <xf numFmtId="1" fontId="35" fillId="51" borderId="38" xfId="167" applyNumberFormat="1" applyFont="1" applyFill="1" applyBorder="1" applyAlignment="1" applyProtection="1">
      <alignment horizontal="center" vertical="center"/>
      <protection/>
    </xf>
    <xf numFmtId="2" fontId="63" fillId="51" borderId="38" xfId="0" applyNumberFormat="1" applyFont="1" applyFill="1" applyBorder="1" applyAlignment="1">
      <alignment horizontal="center" vertical="center"/>
    </xf>
    <xf numFmtId="0" fontId="25" fillId="0" borderId="19" xfId="179" applyFont="1" applyFill="1" applyBorder="1" applyAlignment="1">
      <alignment horizontal="center" vertical="center"/>
      <protection/>
    </xf>
    <xf numFmtId="0" fontId="49" fillId="0" borderId="0" xfId="169" applyFont="1" applyFill="1" applyAlignment="1" applyProtection="1">
      <alignment vertical="center"/>
      <protection locked="0"/>
    </xf>
    <xf numFmtId="0" fontId="43" fillId="51" borderId="0" xfId="0" applyFont="1" applyFill="1" applyBorder="1" applyAlignment="1">
      <alignment vertical="center"/>
    </xf>
    <xf numFmtId="0" fontId="43" fillId="51" borderId="0" xfId="0" applyFont="1" applyFill="1" applyAlignment="1">
      <alignment vertical="center"/>
    </xf>
    <xf numFmtId="0" fontId="49" fillId="0" borderId="0" xfId="169" applyFont="1" applyAlignment="1" applyProtection="1">
      <alignment vertical="center"/>
      <protection locked="0"/>
    </xf>
    <xf numFmtId="0" fontId="43" fillId="0" borderId="0" xfId="169" applyFont="1" applyAlignment="1" applyProtection="1">
      <alignment horizontal="left" vertical="center"/>
      <protection locked="0"/>
    </xf>
    <xf numFmtId="183" fontId="49" fillId="0" borderId="0" xfId="169" applyNumberFormat="1" applyFont="1" applyFill="1" applyAlignment="1" applyProtection="1">
      <alignment vertical="center"/>
      <protection locked="0"/>
    </xf>
    <xf numFmtId="0" fontId="49" fillId="0" borderId="0" xfId="169" applyFont="1" applyFill="1" applyAlignment="1" applyProtection="1">
      <alignment horizontal="center" vertical="center"/>
      <protection locked="0"/>
    </xf>
    <xf numFmtId="1" fontId="49" fillId="0" borderId="0" xfId="169" applyNumberFormat="1" applyFont="1" applyAlignment="1" applyProtection="1">
      <alignment vertical="center"/>
      <protection locked="0"/>
    </xf>
    <xf numFmtId="0" fontId="43" fillId="51" borderId="0" xfId="169" applyFont="1" applyFill="1" applyAlignment="1" applyProtection="1">
      <alignment vertical="center"/>
      <protection locked="0"/>
    </xf>
    <xf numFmtId="1" fontId="49" fillId="0" borderId="0" xfId="169" applyNumberFormat="1" applyFont="1" applyFill="1" applyAlignment="1" applyProtection="1">
      <alignment vertical="center"/>
      <protection locked="0"/>
    </xf>
    <xf numFmtId="0" fontId="36" fillId="52" borderId="0" xfId="163" applyFont="1" applyFill="1" applyBorder="1" applyAlignment="1" applyProtection="1">
      <alignment horizontal="center" vertical="top"/>
      <protection/>
    </xf>
    <xf numFmtId="0" fontId="36" fillId="52" borderId="0" xfId="163" applyFont="1" applyFill="1" applyBorder="1" applyAlignment="1" applyProtection="1">
      <alignment horizontal="center" vertical="top"/>
      <protection locked="0"/>
    </xf>
    <xf numFmtId="0" fontId="39" fillId="52" borderId="0" xfId="163" applyFont="1" applyFill="1" applyBorder="1" applyAlignment="1" applyProtection="1">
      <alignment horizontal="center" vertical="top"/>
      <protection locked="0"/>
    </xf>
    <xf numFmtId="0" fontId="33" fillId="52" borderId="0" xfId="163" applyFont="1" applyFill="1" applyBorder="1" applyAlignment="1" applyProtection="1">
      <alignment horizontal="center" vertical="top"/>
      <protection locked="0"/>
    </xf>
    <xf numFmtId="0" fontId="39" fillId="52" borderId="0" xfId="163" applyFont="1" applyFill="1" applyBorder="1" applyAlignment="1" applyProtection="1">
      <alignment vertical="top"/>
      <protection locked="0"/>
    </xf>
    <xf numFmtId="0" fontId="26" fillId="52" borderId="0" xfId="163" applyFont="1" applyFill="1" applyBorder="1" applyAlignment="1" applyProtection="1">
      <alignment horizontal="center" vertical="top"/>
      <protection locked="0"/>
    </xf>
    <xf numFmtId="1" fontId="36" fillId="52" borderId="0" xfId="163" applyNumberFormat="1" applyFont="1" applyFill="1" applyBorder="1" applyAlignment="1" applyProtection="1">
      <alignment horizontal="center" vertical="top"/>
      <protection/>
    </xf>
    <xf numFmtId="183" fontId="36" fillId="52" borderId="0" xfId="163" applyNumberFormat="1" applyFont="1" applyFill="1" applyBorder="1" applyAlignment="1" applyProtection="1">
      <alignment horizontal="center" vertical="top"/>
      <protection/>
    </xf>
    <xf numFmtId="0" fontId="35" fillId="52" borderId="0" xfId="163" applyFont="1" applyFill="1" applyBorder="1" applyAlignment="1" applyProtection="1">
      <alignment horizontal="center" vertical="top" shrinkToFit="1"/>
      <protection locked="0"/>
    </xf>
    <xf numFmtId="184" fontId="36" fillId="52" borderId="0" xfId="163" applyNumberFormat="1" applyFont="1" applyFill="1" applyBorder="1" applyAlignment="1" applyProtection="1">
      <alignment horizontal="center" vertical="top"/>
      <protection/>
    </xf>
    <xf numFmtId="0" fontId="36" fillId="52" borderId="0" xfId="163" applyFont="1" applyFill="1" applyBorder="1" applyAlignment="1" applyProtection="1">
      <alignment vertical="top"/>
      <protection locked="0"/>
    </xf>
    <xf numFmtId="0" fontId="36" fillId="52" borderId="0" xfId="163" applyFont="1" applyFill="1" applyProtection="1">
      <alignment/>
      <protection locked="0"/>
    </xf>
    <xf numFmtId="0" fontId="52" fillId="52" borderId="0" xfId="0" applyFont="1" applyFill="1" applyAlignment="1">
      <alignment vertical="center"/>
    </xf>
    <xf numFmtId="0" fontId="36" fillId="53" borderId="0" xfId="0" applyFont="1" applyFill="1" applyAlignment="1">
      <alignment vertical="center"/>
    </xf>
    <xf numFmtId="9" fontId="36" fillId="52" borderId="0" xfId="190" applyFont="1" applyFill="1" applyBorder="1" applyAlignment="1" applyProtection="1">
      <alignment horizontal="center" vertical="center"/>
      <protection/>
    </xf>
    <xf numFmtId="0" fontId="26" fillId="52" borderId="19" xfId="164" applyFont="1" applyFill="1" applyBorder="1" applyAlignment="1">
      <alignment horizontal="center" vertical="center" wrapText="1"/>
      <protection/>
    </xf>
    <xf numFmtId="0" fontId="26" fillId="52" borderId="20" xfId="164" applyFont="1" applyFill="1" applyBorder="1" applyAlignment="1">
      <alignment horizontal="center" vertical="center" wrapText="1"/>
      <protection/>
    </xf>
    <xf numFmtId="0" fontId="36" fillId="52" borderId="0" xfId="0" applyFont="1" applyFill="1" applyAlignment="1">
      <alignment horizontal="center" vertical="center"/>
    </xf>
    <xf numFmtId="0" fontId="23" fillId="52" borderId="0" xfId="0" applyFont="1" applyFill="1" applyAlignment="1">
      <alignment wrapText="1"/>
    </xf>
    <xf numFmtId="0" fontId="28" fillId="52" borderId="0" xfId="0" applyFont="1" applyFill="1" applyBorder="1" applyAlignment="1">
      <alignment horizontal="left" wrapText="1"/>
    </xf>
    <xf numFmtId="0" fontId="25" fillId="52" borderId="0" xfId="0" applyFont="1" applyFill="1" applyBorder="1" applyAlignment="1">
      <alignment horizontal="left" wrapText="1"/>
    </xf>
    <xf numFmtId="0" fontId="28" fillId="52" borderId="0" xfId="0" applyFont="1" applyFill="1" applyBorder="1" applyAlignment="1">
      <alignment horizontal="center" wrapText="1"/>
    </xf>
    <xf numFmtId="0" fontId="28" fillId="52" borderId="0" xfId="0" applyFont="1" applyFill="1" applyAlignment="1">
      <alignment/>
    </xf>
    <xf numFmtId="0" fontId="39" fillId="52" borderId="0" xfId="0" applyFont="1" applyFill="1" applyAlignment="1">
      <alignment/>
    </xf>
    <xf numFmtId="0" fontId="26" fillId="52" borderId="0" xfId="164" applyFont="1" applyFill="1" applyBorder="1" applyAlignment="1">
      <alignment horizontal="center" vertical="center" wrapText="1"/>
      <protection/>
    </xf>
    <xf numFmtId="0" fontId="33" fillId="52" borderId="0" xfId="0" applyFont="1" applyFill="1" applyAlignment="1">
      <alignment/>
    </xf>
    <xf numFmtId="0" fontId="47" fillId="52" borderId="19" xfId="0" applyFont="1" applyFill="1" applyBorder="1" applyAlignment="1">
      <alignment horizontal="center" vertical="center"/>
    </xf>
    <xf numFmtId="183" fontId="28" fillId="52" borderId="19" xfId="0" applyNumberFormat="1" applyFont="1" applyFill="1" applyBorder="1" applyAlignment="1">
      <alignment horizontal="center" vertical="center"/>
    </xf>
    <xf numFmtId="0" fontId="35" fillId="52" borderId="19" xfId="0" applyFont="1" applyFill="1" applyBorder="1" applyAlignment="1">
      <alignment horizontal="center" vertical="center"/>
    </xf>
    <xf numFmtId="0" fontId="33" fillId="53" borderId="0" xfId="0" applyFont="1" applyFill="1" applyAlignment="1">
      <alignment/>
    </xf>
    <xf numFmtId="0" fontId="36" fillId="52" borderId="19" xfId="164" applyFont="1" applyFill="1" applyBorder="1" applyAlignment="1">
      <alignment horizontal="center" vertical="center" wrapText="1"/>
      <protection/>
    </xf>
    <xf numFmtId="185" fontId="36" fillId="52" borderId="19" xfId="167" applyNumberFormat="1" applyFont="1" applyFill="1" applyBorder="1" applyAlignment="1" applyProtection="1">
      <alignment horizontal="center" vertical="center"/>
      <protection locked="0"/>
    </xf>
    <xf numFmtId="185" fontId="36" fillId="52" borderId="19" xfId="167" applyNumberFormat="1" applyFont="1" applyFill="1" applyBorder="1" applyAlignment="1" applyProtection="1">
      <alignment horizontal="center" vertical="center"/>
      <protection/>
    </xf>
    <xf numFmtId="1" fontId="36" fillId="52" borderId="19" xfId="0" applyNumberFormat="1" applyFont="1" applyFill="1" applyBorder="1" applyAlignment="1">
      <alignment horizontal="center" vertical="center"/>
    </xf>
    <xf numFmtId="0" fontId="43" fillId="52" borderId="0" xfId="0" applyFont="1" applyFill="1" applyBorder="1" applyAlignment="1">
      <alignment/>
    </xf>
    <xf numFmtId="0" fontId="43" fillId="52" borderId="0" xfId="0" applyFont="1" applyFill="1" applyAlignment="1">
      <alignment/>
    </xf>
    <xf numFmtId="0" fontId="43" fillId="52" borderId="0" xfId="169" applyFont="1" applyFill="1" applyAlignment="1" applyProtection="1">
      <alignment/>
      <protection locked="0"/>
    </xf>
    <xf numFmtId="0" fontId="31" fillId="52" borderId="0" xfId="169" applyFont="1" applyFill="1" applyAlignment="1" applyProtection="1">
      <alignment/>
      <protection locked="0"/>
    </xf>
    <xf numFmtId="0" fontId="1" fillId="52" borderId="0" xfId="169" applyFont="1" applyFill="1" applyAlignment="1" applyProtection="1">
      <alignment vertical="center"/>
      <protection locked="0"/>
    </xf>
    <xf numFmtId="0" fontId="42" fillId="52" borderId="0" xfId="169" applyFont="1" applyFill="1" applyAlignment="1" applyProtection="1">
      <alignment vertical="center"/>
      <protection locked="0"/>
    </xf>
    <xf numFmtId="0" fontId="50" fillId="52" borderId="0" xfId="169" applyFont="1" applyFill="1" applyAlignment="1" applyProtection="1">
      <alignment vertical="center"/>
      <protection locked="0"/>
    </xf>
    <xf numFmtId="0" fontId="32" fillId="52" borderId="0" xfId="169" applyFont="1" applyFill="1" applyAlignment="1" applyProtection="1">
      <alignment vertical="center"/>
      <protection locked="0"/>
    </xf>
    <xf numFmtId="1" fontId="1" fillId="52" borderId="0" xfId="169" applyNumberFormat="1" applyFont="1" applyFill="1" applyAlignment="1" applyProtection="1">
      <alignment vertical="center"/>
      <protection locked="0"/>
    </xf>
    <xf numFmtId="183" fontId="1" fillId="52" borderId="0" xfId="169" applyNumberFormat="1" applyFont="1" applyFill="1" applyAlignment="1" applyProtection="1">
      <alignment vertical="center"/>
      <protection locked="0"/>
    </xf>
    <xf numFmtId="0" fontId="36" fillId="52" borderId="39" xfId="181" applyFont="1" applyFill="1" applyBorder="1" applyAlignment="1">
      <alignment horizontal="center" vertical="center"/>
      <protection/>
    </xf>
    <xf numFmtId="0" fontId="28" fillId="52" borderId="39" xfId="182" applyFont="1" applyFill="1" applyBorder="1" applyAlignment="1">
      <alignment horizontal="left" vertical="center" wrapText="1"/>
      <protection/>
    </xf>
    <xf numFmtId="49" fontId="35" fillId="52" borderId="39" xfId="143" applyNumberFormat="1" applyFont="1" applyFill="1" applyBorder="1" applyAlignment="1">
      <alignment horizontal="center" vertical="center" wrapText="1"/>
      <protection/>
    </xf>
    <xf numFmtId="0" fontId="36" fillId="52" borderId="39" xfId="181" applyFont="1" applyFill="1" applyBorder="1" applyAlignment="1">
      <alignment horizontal="center" vertical="center" wrapText="1"/>
      <protection/>
    </xf>
    <xf numFmtId="0" fontId="28" fillId="52" borderId="39" xfId="179" applyFont="1" applyFill="1" applyBorder="1" applyAlignment="1">
      <alignment horizontal="left" vertical="center" wrapText="1"/>
      <protection/>
    </xf>
    <xf numFmtId="49" fontId="40" fillId="52" borderId="39" xfId="165" applyNumberFormat="1" applyFont="1" applyFill="1" applyBorder="1" applyAlignment="1">
      <alignment horizontal="center" vertical="center" wrapText="1"/>
      <protection/>
    </xf>
    <xf numFmtId="0" fontId="28" fillId="52" borderId="39" xfId="181" applyFont="1" applyFill="1" applyBorder="1" applyAlignment="1">
      <alignment horizontal="left" vertical="center" wrapText="1"/>
      <protection/>
    </xf>
    <xf numFmtId="49" fontId="36" fillId="52" borderId="39" xfId="181" applyNumberFormat="1" applyFont="1" applyFill="1" applyBorder="1" applyAlignment="1">
      <alignment horizontal="center" vertical="center" wrapText="1"/>
      <protection/>
    </xf>
    <xf numFmtId="0" fontId="28" fillId="52" borderId="39" xfId="180" applyFont="1" applyFill="1" applyBorder="1" applyAlignment="1">
      <alignment vertical="center" wrapText="1"/>
      <protection/>
    </xf>
    <xf numFmtId="0" fontId="28" fillId="52" borderId="39" xfId="165" applyFont="1" applyFill="1" applyBorder="1" applyAlignment="1">
      <alignment horizontal="left" vertical="center" wrapText="1"/>
      <protection/>
    </xf>
    <xf numFmtId="0" fontId="36" fillId="52" borderId="39" xfId="171" applyFont="1" applyFill="1" applyBorder="1" applyAlignment="1">
      <alignment horizontal="center" vertical="center" wrapText="1"/>
      <protection/>
    </xf>
    <xf numFmtId="9" fontId="35" fillId="0" borderId="39" xfId="190" applyFont="1" applyFill="1" applyBorder="1" applyAlignment="1" applyProtection="1">
      <alignment/>
      <protection/>
    </xf>
    <xf numFmtId="0" fontId="22" fillId="0" borderId="23" xfId="0" applyFont="1" applyFill="1" applyBorder="1" applyAlignment="1">
      <alignment horizontal="center" vertical="center" textRotation="90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wrapText="1"/>
    </xf>
    <xf numFmtId="49" fontId="36" fillId="52" borderId="39" xfId="133" applyNumberFormat="1" applyFont="1" applyFill="1" applyBorder="1" applyAlignment="1">
      <alignment horizontal="center" vertical="center" wrapText="1"/>
      <protection/>
    </xf>
    <xf numFmtId="0" fontId="57" fillId="52" borderId="39" xfId="181" applyFont="1" applyFill="1" applyBorder="1" applyAlignment="1">
      <alignment horizontal="center" vertical="center"/>
      <protection/>
    </xf>
    <xf numFmtId="49" fontId="57" fillId="52" borderId="39" xfId="133" applyNumberFormat="1" applyFont="1" applyFill="1" applyBorder="1" applyAlignment="1">
      <alignment horizontal="center" vertical="center" wrapText="1"/>
      <protection/>
    </xf>
    <xf numFmtId="0" fontId="57" fillId="52" borderId="39" xfId="181" applyFont="1" applyFill="1" applyBorder="1" applyAlignment="1">
      <alignment horizontal="center" vertical="center" wrapText="1"/>
      <protection/>
    </xf>
    <xf numFmtId="0" fontId="37" fillId="52" borderId="39" xfId="181" applyFont="1" applyFill="1" applyBorder="1" applyAlignment="1">
      <alignment horizontal="left" vertical="center" wrapText="1"/>
      <protection/>
    </xf>
    <xf numFmtId="49" fontId="57" fillId="52" borderId="39" xfId="181" applyNumberFormat="1" applyFont="1" applyFill="1" applyBorder="1" applyAlignment="1">
      <alignment horizontal="center" vertical="center" wrapText="1"/>
      <protection/>
    </xf>
    <xf numFmtId="0" fontId="57" fillId="52" borderId="39" xfId="171" applyFont="1" applyFill="1" applyBorder="1" applyAlignment="1">
      <alignment horizontal="center" vertical="center" wrapText="1"/>
      <protection/>
    </xf>
    <xf numFmtId="0" fontId="37" fillId="52" borderId="39" xfId="182" applyFont="1" applyFill="1" applyBorder="1" applyAlignment="1">
      <alignment horizontal="left" vertical="center" wrapText="1"/>
      <protection/>
    </xf>
    <xf numFmtId="49" fontId="61" fillId="52" borderId="39" xfId="143" applyNumberFormat="1" applyFont="1" applyFill="1" applyBorder="1" applyAlignment="1">
      <alignment horizontal="center" vertical="center" wrapText="1"/>
      <protection/>
    </xf>
    <xf numFmtId="0" fontId="38" fillId="52" borderId="39" xfId="166" applyFont="1" applyFill="1" applyBorder="1" applyAlignment="1">
      <alignment horizontal="center" vertical="center" wrapText="1"/>
      <protection/>
    </xf>
    <xf numFmtId="0" fontId="62" fillId="52" borderId="39" xfId="165" applyFont="1" applyFill="1" applyBorder="1" applyAlignment="1">
      <alignment horizontal="left" vertical="center" wrapText="1"/>
      <protection/>
    </xf>
    <xf numFmtId="49" fontId="21" fillId="52" borderId="39" xfId="143" applyNumberFormat="1" applyFont="1" applyFill="1" applyBorder="1" applyAlignment="1">
      <alignment horizontal="center"/>
      <protection/>
    </xf>
    <xf numFmtId="0" fontId="37" fillId="52" borderId="39" xfId="171" applyFont="1" applyFill="1" applyBorder="1" applyAlignment="1">
      <alignment horizontal="left" vertical="center" wrapText="1"/>
      <protection/>
    </xf>
    <xf numFmtId="0" fontId="57" fillId="52" borderId="39" xfId="180" applyFont="1" applyFill="1" applyBorder="1" applyAlignment="1">
      <alignment horizontal="center" vertical="center" wrapText="1"/>
      <protection/>
    </xf>
    <xf numFmtId="0" fontId="38" fillId="52" borderId="39" xfId="165" applyFont="1" applyFill="1" applyBorder="1" applyAlignment="1">
      <alignment horizontal="center" vertical="center" wrapText="1"/>
      <protection/>
    </xf>
    <xf numFmtId="49" fontId="61" fillId="52" borderId="39" xfId="171" applyNumberFormat="1" applyFont="1" applyFill="1" applyBorder="1" applyAlignment="1">
      <alignment horizontal="center" vertical="center" wrapText="1"/>
      <protection/>
    </xf>
    <xf numFmtId="0" fontId="57" fillId="52" borderId="39" xfId="172" applyFont="1" applyFill="1" applyBorder="1" applyAlignment="1">
      <alignment horizontal="center" vertical="center" wrapText="1"/>
      <protection/>
    </xf>
    <xf numFmtId="49" fontId="38" fillId="52" borderId="39" xfId="166" applyNumberFormat="1" applyFont="1" applyFill="1" applyBorder="1" applyAlignment="1">
      <alignment horizontal="center" vertical="center" wrapText="1"/>
      <protection/>
    </xf>
    <xf numFmtId="0" fontId="57" fillId="52" borderId="39" xfId="180" applyFont="1" applyFill="1" applyBorder="1" applyAlignment="1">
      <alignment horizontal="center" vertical="center"/>
      <protection/>
    </xf>
    <xf numFmtId="49" fontId="61" fillId="52" borderId="39" xfId="172" applyNumberFormat="1" applyFont="1" applyFill="1" applyBorder="1" applyAlignment="1">
      <alignment horizontal="center" vertical="center" wrapText="1"/>
      <protection/>
    </xf>
    <xf numFmtId="0" fontId="37" fillId="52" borderId="39" xfId="166" applyFont="1" applyFill="1" applyBorder="1" applyAlignment="1">
      <alignment horizontal="left" vertical="center" wrapText="1"/>
      <protection/>
    </xf>
    <xf numFmtId="0" fontId="62" fillId="52" borderId="39" xfId="166" applyFont="1" applyFill="1" applyBorder="1" applyAlignment="1">
      <alignment horizontal="left" vertical="center" wrapText="1"/>
      <protection/>
    </xf>
    <xf numFmtId="0" fontId="49" fillId="0" borderId="0" xfId="169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 wrapText="1"/>
    </xf>
    <xf numFmtId="0" fontId="66" fillId="0" borderId="0" xfId="169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9" fontId="49" fillId="0" borderId="0" xfId="190" applyFont="1" applyFill="1" applyBorder="1" applyAlignment="1" applyProtection="1">
      <alignment horizontal="center" vertical="center"/>
      <protection/>
    </xf>
    <xf numFmtId="0" fontId="49" fillId="0" borderId="0" xfId="175" applyFont="1" applyFill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183" fontId="37" fillId="51" borderId="31" xfId="0" applyNumberFormat="1" applyFont="1" applyFill="1" applyBorder="1" applyAlignment="1">
      <alignment horizontal="center" vertical="center"/>
    </xf>
    <xf numFmtId="183" fontId="60" fillId="51" borderId="37" xfId="167" applyNumberFormat="1" applyFont="1" applyFill="1" applyBorder="1" applyAlignment="1" applyProtection="1">
      <alignment horizontal="center" vertical="center"/>
      <protection/>
    </xf>
    <xf numFmtId="183" fontId="60" fillId="51" borderId="38" xfId="167" applyNumberFormat="1" applyFont="1" applyFill="1" applyBorder="1" applyAlignment="1" applyProtection="1">
      <alignment horizontal="center" vertical="center"/>
      <protection/>
    </xf>
    <xf numFmtId="183" fontId="35" fillId="51" borderId="38" xfId="167" applyNumberFormat="1" applyFont="1" applyFill="1" applyBorder="1" applyAlignment="1" applyProtection="1">
      <alignment horizontal="center" vertical="center"/>
      <protection/>
    </xf>
    <xf numFmtId="183" fontId="63" fillId="51" borderId="38" xfId="0" applyNumberFormat="1" applyFont="1" applyFill="1" applyBorder="1" applyAlignment="1">
      <alignment horizontal="center" vertical="center"/>
    </xf>
    <xf numFmtId="183" fontId="60" fillId="51" borderId="40" xfId="167" applyNumberFormat="1" applyFont="1" applyFill="1" applyBorder="1" applyAlignment="1" applyProtection="1">
      <alignment horizontal="center" vertical="center"/>
      <protection/>
    </xf>
    <xf numFmtId="183" fontId="60" fillId="51" borderId="31" xfId="167" applyNumberFormat="1" applyFont="1" applyFill="1" applyBorder="1" applyAlignment="1" applyProtection="1">
      <alignment horizontal="center" vertical="center"/>
      <protection/>
    </xf>
    <xf numFmtId="183" fontId="35" fillId="51" borderId="31" xfId="167" applyNumberFormat="1" applyFont="1" applyFill="1" applyBorder="1" applyAlignment="1" applyProtection="1">
      <alignment horizontal="center" vertical="center"/>
      <protection/>
    </xf>
    <xf numFmtId="183" fontId="63" fillId="51" borderId="31" xfId="0" applyNumberFormat="1" applyFont="1" applyFill="1" applyBorder="1" applyAlignment="1">
      <alignment horizontal="center" vertical="center"/>
    </xf>
    <xf numFmtId="2" fontId="93" fillId="51" borderId="31" xfId="167" applyNumberFormat="1" applyFont="1" applyFill="1" applyBorder="1" applyAlignment="1" applyProtection="1">
      <alignment horizontal="center" vertical="center"/>
      <protection locked="0"/>
    </xf>
    <xf numFmtId="183" fontId="94" fillId="51" borderId="31" xfId="0" applyNumberFormat="1" applyFont="1" applyFill="1" applyBorder="1" applyAlignment="1">
      <alignment horizontal="center" vertical="center"/>
    </xf>
    <xf numFmtId="0" fontId="22" fillId="52" borderId="39" xfId="176" applyFont="1" applyFill="1" applyBorder="1" applyAlignment="1">
      <alignment horizontal="center" vertical="center" wrapText="1"/>
      <protection/>
    </xf>
    <xf numFmtId="0" fontId="54" fillId="52" borderId="39" xfId="0" applyFont="1" applyFill="1" applyBorder="1" applyAlignment="1">
      <alignment horizontal="center" textRotation="90"/>
    </xf>
    <xf numFmtId="0" fontId="54" fillId="52" borderId="39" xfId="0" applyFont="1" applyFill="1" applyBorder="1" applyAlignment="1">
      <alignment horizontal="center" vertical="center"/>
    </xf>
    <xf numFmtId="0" fontId="54" fillId="52" borderId="39" xfId="0" applyFont="1" applyFill="1" applyBorder="1" applyAlignment="1">
      <alignment horizontal="center" textRotation="90" wrapText="1"/>
    </xf>
    <xf numFmtId="0" fontId="28" fillId="0" borderId="39" xfId="181" applyFont="1" applyFill="1" applyBorder="1" applyAlignment="1">
      <alignment horizontal="left" vertical="center" wrapText="1"/>
      <protection/>
    </xf>
    <xf numFmtId="49" fontId="36" fillId="0" borderId="39" xfId="181" applyNumberFormat="1" applyFont="1" applyFill="1" applyBorder="1" applyAlignment="1">
      <alignment horizontal="center" vertical="center" wrapText="1"/>
      <protection/>
    </xf>
    <xf numFmtId="49" fontId="36" fillId="0" borderId="39" xfId="143" applyNumberFormat="1" applyFont="1" applyFill="1" applyBorder="1" applyAlignment="1">
      <alignment horizontal="center" vertical="center" wrapText="1"/>
      <protection/>
    </xf>
    <xf numFmtId="0" fontId="36" fillId="0" borderId="39" xfId="18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wrapText="1"/>
    </xf>
    <xf numFmtId="0" fontId="36" fillId="52" borderId="39" xfId="164" applyFont="1" applyFill="1" applyBorder="1" applyAlignment="1">
      <alignment horizontal="center" vertical="center" wrapText="1"/>
      <protection/>
    </xf>
    <xf numFmtId="183" fontId="37" fillId="0" borderId="39" xfId="0" applyNumberFormat="1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185" fontId="57" fillId="0" borderId="39" xfId="167" applyNumberFormat="1" applyFont="1" applyFill="1" applyBorder="1" applyAlignment="1" applyProtection="1">
      <alignment horizontal="center" vertical="center"/>
      <protection locked="0"/>
    </xf>
    <xf numFmtId="185" fontId="57" fillId="0" borderId="39" xfId="167" applyNumberFormat="1" applyFont="1" applyFill="1" applyBorder="1" applyAlignment="1" applyProtection="1">
      <alignment horizontal="center" vertical="center"/>
      <protection/>
    </xf>
    <xf numFmtId="1" fontId="57" fillId="0" borderId="39" xfId="0" applyNumberFormat="1" applyFont="1" applyFill="1" applyBorder="1" applyAlignment="1">
      <alignment horizontal="center" vertical="center"/>
    </xf>
    <xf numFmtId="0" fontId="44" fillId="52" borderId="0" xfId="0" applyFont="1" applyFill="1" applyBorder="1" applyAlignment="1">
      <alignment vertical="center" wrapText="1"/>
    </xf>
    <xf numFmtId="0" fontId="47" fillId="52" borderId="39" xfId="0" applyFont="1" applyFill="1" applyBorder="1" applyAlignment="1">
      <alignment horizontal="center" vertical="center"/>
    </xf>
    <xf numFmtId="185" fontId="43" fillId="52" borderId="25" xfId="168" applyNumberFormat="1" applyFont="1" applyFill="1" applyBorder="1" applyAlignment="1">
      <alignment horizontal="center" vertical="center"/>
      <protection/>
    </xf>
    <xf numFmtId="0" fontId="26" fillId="52" borderId="39" xfId="181" applyFont="1" applyFill="1" applyBorder="1" applyAlignment="1">
      <alignment horizontal="center" vertical="center" wrapText="1"/>
      <protection/>
    </xf>
    <xf numFmtId="185" fontId="36" fillId="52" borderId="39" xfId="167" applyNumberFormat="1" applyFont="1" applyFill="1" applyBorder="1" applyAlignment="1" applyProtection="1">
      <alignment horizontal="center" vertical="center"/>
      <protection locked="0"/>
    </xf>
    <xf numFmtId="0" fontId="25" fillId="52" borderId="39" xfId="181" applyFont="1" applyFill="1" applyBorder="1" applyAlignment="1">
      <alignment horizontal="left" vertical="center" wrapText="1"/>
      <protection/>
    </xf>
    <xf numFmtId="0" fontId="54" fillId="0" borderId="39" xfId="0" applyFont="1" applyFill="1" applyBorder="1" applyAlignment="1">
      <alignment horizontal="center" textRotation="90"/>
    </xf>
    <xf numFmtId="0" fontId="54" fillId="0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textRotation="90" wrapText="1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9" fontId="36" fillId="0" borderId="0" xfId="19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31" fillId="0" borderId="0" xfId="169" applyFont="1" applyFill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0" fontId="42" fillId="0" borderId="0" xfId="169" applyFont="1" applyFill="1" applyAlignment="1" applyProtection="1">
      <alignment vertical="center"/>
      <protection locked="0"/>
    </xf>
    <xf numFmtId="1" fontId="42" fillId="0" borderId="0" xfId="169" applyNumberFormat="1" applyFont="1" applyFill="1" applyAlignment="1" applyProtection="1">
      <alignment vertical="center"/>
      <protection locked="0"/>
    </xf>
    <xf numFmtId="183" fontId="42" fillId="0" borderId="0" xfId="169" applyNumberFormat="1" applyFont="1" applyFill="1" applyAlignment="1" applyProtection="1">
      <alignment vertical="center"/>
      <protection locked="0"/>
    </xf>
    <xf numFmtId="0" fontId="47" fillId="52" borderId="0" xfId="0" applyFont="1" applyFill="1" applyBorder="1" applyAlignment="1">
      <alignment horizontal="right"/>
    </xf>
    <xf numFmtId="0" fontId="26" fillId="52" borderId="39" xfId="181" applyFont="1" applyFill="1" applyBorder="1" applyAlignment="1">
      <alignment horizontal="center" vertical="center"/>
      <protection/>
    </xf>
    <xf numFmtId="0" fontId="40" fillId="52" borderId="3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37" fillId="52" borderId="39" xfId="165" applyFont="1" applyFill="1" applyBorder="1" applyAlignment="1">
      <alignment horizontal="left" vertical="center" wrapText="1"/>
      <protection/>
    </xf>
    <xf numFmtId="0" fontId="36" fillId="52" borderId="39" xfId="172" applyFont="1" applyFill="1" applyBorder="1" applyAlignment="1">
      <alignment horizontal="center" vertical="center" wrapText="1"/>
      <protection/>
    </xf>
    <xf numFmtId="0" fontId="36" fillId="52" borderId="39" xfId="180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49" fontId="38" fillId="52" borderId="39" xfId="165" applyNumberFormat="1" applyFont="1" applyFill="1" applyBorder="1" applyAlignment="1">
      <alignment horizontal="center" vertical="center" wrapText="1"/>
      <protection/>
    </xf>
    <xf numFmtId="0" fontId="60" fillId="0" borderId="39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60" fillId="0" borderId="0" xfId="0" applyFont="1" applyFill="1" applyBorder="1" applyAlignment="1">
      <alignment wrapText="1"/>
    </xf>
    <xf numFmtId="9" fontId="36" fillId="0" borderId="0" xfId="190" applyFont="1" applyFill="1" applyBorder="1" applyAlignment="1" applyProtection="1">
      <alignment vertical="center"/>
      <protection/>
    </xf>
    <xf numFmtId="0" fontId="67" fillId="0" borderId="39" xfId="151" applyFont="1" applyFill="1" applyBorder="1" applyAlignment="1">
      <alignment horizontal="center" vertical="center"/>
      <protection/>
    </xf>
    <xf numFmtId="0" fontId="68" fillId="0" borderId="0" xfId="140" applyFont="1">
      <alignment/>
      <protection/>
    </xf>
    <xf numFmtId="0" fontId="34" fillId="0" borderId="0" xfId="138" applyFont="1" applyAlignment="1">
      <alignment vertical="center"/>
      <protection/>
    </xf>
    <xf numFmtId="0" fontId="28" fillId="0" borderId="39" xfId="151" applyFont="1" applyBorder="1" applyAlignment="1">
      <alignment horizontal="center" vertical="center"/>
      <protection/>
    </xf>
    <xf numFmtId="1" fontId="28" fillId="0" borderId="39" xfId="138" applyNumberFormat="1" applyFont="1" applyFill="1" applyBorder="1" applyAlignment="1">
      <alignment horizontal="center" vertical="center" textRotation="90"/>
      <protection/>
    </xf>
    <xf numFmtId="0" fontId="28" fillId="0" borderId="39" xfId="138" applyFont="1" applyFill="1" applyBorder="1" applyAlignment="1">
      <alignment horizontal="center" vertical="center" wrapText="1"/>
      <protection/>
    </xf>
    <xf numFmtId="0" fontId="28" fillId="0" borderId="39" xfId="138" applyFont="1" applyFill="1" applyBorder="1" applyAlignment="1">
      <alignment horizontal="center" vertical="center" textRotation="90" wrapText="1"/>
      <protection/>
    </xf>
    <xf numFmtId="0" fontId="28" fillId="54" borderId="39" xfId="151" applyFont="1" applyFill="1" applyBorder="1" applyAlignment="1">
      <alignment horizontal="center" vertical="center" textRotation="90" wrapText="1"/>
      <protection/>
    </xf>
    <xf numFmtId="0" fontId="28" fillId="0" borderId="39" xfId="151" applyFont="1" applyBorder="1" applyAlignment="1">
      <alignment horizontal="center" vertical="center" textRotation="90"/>
      <protection/>
    </xf>
    <xf numFmtId="2" fontId="28" fillId="0" borderId="39" xfId="138" applyNumberFormat="1" applyFont="1" applyFill="1" applyBorder="1" applyAlignment="1">
      <alignment horizontal="center" vertical="center" textRotation="90" wrapText="1"/>
      <protection/>
    </xf>
    <xf numFmtId="0" fontId="40" fillId="0" borderId="0" xfId="140" applyFont="1">
      <alignment/>
      <protection/>
    </xf>
    <xf numFmtId="0" fontId="36" fillId="0" borderId="0" xfId="138" applyFont="1" applyAlignment="1">
      <alignment vertical="center"/>
      <protection/>
    </xf>
    <xf numFmtId="0" fontId="28" fillId="0" borderId="39" xfId="173" applyFont="1" applyFill="1" applyBorder="1" applyAlignment="1">
      <alignment horizontal="center" vertical="center" wrapText="1"/>
      <protection/>
    </xf>
    <xf numFmtId="0" fontId="26" fillId="52" borderId="39" xfId="182" applyFont="1" applyFill="1" applyBorder="1" applyAlignment="1">
      <alignment horizontal="center" vertical="center" wrapText="1"/>
      <protection/>
    </xf>
    <xf numFmtId="0" fontId="26" fillId="52" borderId="39" xfId="0" applyFont="1" applyFill="1" applyBorder="1" applyAlignment="1">
      <alignment/>
    </xf>
    <xf numFmtId="0" fontId="36" fillId="0" borderId="39" xfId="140" applyFont="1" applyFill="1" applyBorder="1" applyAlignment="1">
      <alignment horizontal="center" vertical="top" wrapText="1"/>
      <protection/>
    </xf>
    <xf numFmtId="0" fontId="51" fillId="0" borderId="0" xfId="0" applyFont="1" applyFill="1" applyBorder="1" applyAlignment="1">
      <alignment vertical="center" wrapText="1"/>
    </xf>
    <xf numFmtId="0" fontId="43" fillId="0" borderId="0" xfId="167" applyFont="1" applyFill="1" applyBorder="1" applyAlignment="1" applyProtection="1">
      <alignment vertical="center" wrapText="1"/>
      <protection locked="0"/>
    </xf>
    <xf numFmtId="0" fontId="60" fillId="0" borderId="41" xfId="0" applyFont="1" applyBorder="1" applyAlignment="1">
      <alignment horizontal="left"/>
    </xf>
    <xf numFmtId="0" fontId="60" fillId="0" borderId="41" xfId="0" applyFont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39" xfId="165" applyFont="1" applyFill="1" applyBorder="1" applyAlignment="1">
      <alignment horizontal="left" vertical="center" wrapText="1"/>
      <protection/>
    </xf>
    <xf numFmtId="0" fontId="36" fillId="0" borderId="39" xfId="164" applyFont="1" applyFill="1" applyBorder="1" applyAlignment="1">
      <alignment horizontal="center" vertical="center" wrapText="1"/>
      <protection/>
    </xf>
    <xf numFmtId="185" fontId="36" fillId="0" borderId="39" xfId="167" applyNumberFormat="1" applyFont="1" applyFill="1" applyBorder="1" applyAlignment="1" applyProtection="1">
      <alignment horizontal="center" vertical="center"/>
      <protection locked="0"/>
    </xf>
    <xf numFmtId="0" fontId="35" fillId="0" borderId="3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49" fontId="36" fillId="52" borderId="39" xfId="143" applyNumberFormat="1" applyFont="1" applyFill="1" applyBorder="1" applyAlignment="1">
      <alignment horizontal="center" vertical="center" wrapText="1"/>
      <protection/>
    </xf>
    <xf numFmtId="0" fontId="36" fillId="52" borderId="39" xfId="180" applyFont="1" applyFill="1" applyBorder="1" applyAlignment="1">
      <alignment horizontal="center" vertical="center"/>
      <protection/>
    </xf>
    <xf numFmtId="49" fontId="36" fillId="52" borderId="39" xfId="179" applyNumberFormat="1" applyFont="1" applyFill="1" applyBorder="1" applyAlignment="1">
      <alignment horizontal="center" vertical="center" wrapText="1"/>
      <protection/>
    </xf>
    <xf numFmtId="0" fontId="40" fillId="52" borderId="39" xfId="165" applyFont="1" applyFill="1" applyBorder="1" applyAlignment="1">
      <alignment horizontal="center" vertical="center" wrapText="1"/>
      <protection/>
    </xf>
    <xf numFmtId="49" fontId="36" fillId="52" borderId="39" xfId="171" applyNumberFormat="1" applyFont="1" applyFill="1" applyBorder="1" applyAlignment="1">
      <alignment horizontal="center" vertical="center" wrapText="1"/>
      <protection/>
    </xf>
    <xf numFmtId="0" fontId="28" fillId="52" borderId="39" xfId="166" applyFont="1" applyFill="1" applyBorder="1" applyAlignment="1">
      <alignment horizontal="left" vertical="center" wrapText="1"/>
      <protection/>
    </xf>
    <xf numFmtId="0" fontId="36" fillId="52" borderId="39" xfId="0" applyFont="1" applyFill="1" applyBorder="1" applyAlignment="1">
      <alignment horizontal="center" vertical="center" wrapText="1"/>
    </xf>
    <xf numFmtId="0" fontId="36" fillId="52" borderId="39" xfId="165" applyFont="1" applyFill="1" applyBorder="1" applyAlignment="1">
      <alignment horizontal="center" vertical="center" wrapText="1"/>
      <protection/>
    </xf>
    <xf numFmtId="0" fontId="36" fillId="52" borderId="39" xfId="166" applyFont="1" applyFill="1" applyBorder="1" applyAlignment="1">
      <alignment horizontal="center" vertical="center" wrapText="1"/>
      <protection/>
    </xf>
    <xf numFmtId="49" fontId="57" fillId="52" borderId="39" xfId="143" applyNumberFormat="1" applyFont="1" applyFill="1" applyBorder="1" applyAlignment="1">
      <alignment horizontal="center" vertical="center" wrapText="1"/>
      <protection/>
    </xf>
    <xf numFmtId="49" fontId="57" fillId="52" borderId="39" xfId="179" applyNumberFormat="1" applyFont="1" applyFill="1" applyBorder="1" applyAlignment="1">
      <alignment horizontal="center" vertical="center" wrapText="1"/>
      <protection/>
    </xf>
    <xf numFmtId="185" fontId="43" fillId="0" borderId="19" xfId="175" applyNumberFormat="1" applyFont="1" applyFill="1" applyBorder="1" applyAlignment="1">
      <alignment horizontal="center" vertical="center"/>
      <protection/>
    </xf>
    <xf numFmtId="185" fontId="57" fillId="54" borderId="39" xfId="138" applyNumberFormat="1" applyFont="1" applyFill="1" applyBorder="1" applyAlignment="1">
      <alignment horizontal="center" vertical="center"/>
      <protection/>
    </xf>
    <xf numFmtId="183" fontId="49" fillId="54" borderId="39" xfId="138" applyNumberFormat="1" applyFont="1" applyFill="1" applyBorder="1" applyAlignment="1">
      <alignment horizontal="center" vertical="center"/>
      <protection/>
    </xf>
    <xf numFmtId="183" fontId="43" fillId="54" borderId="39" xfId="138" applyNumberFormat="1" applyFont="1" applyFill="1" applyBorder="1" applyAlignment="1">
      <alignment horizontal="center" vertical="center"/>
      <protection/>
    </xf>
    <xf numFmtId="49" fontId="57" fillId="0" borderId="39" xfId="140" applyNumberFormat="1" applyFont="1" applyBorder="1" applyAlignment="1">
      <alignment horizontal="center" vertical="center" wrapText="1"/>
      <protection/>
    </xf>
    <xf numFmtId="0" fontId="28" fillId="0" borderId="39" xfId="0" applyFont="1" applyFill="1" applyBorder="1" applyAlignment="1">
      <alignment horizontal="center" vertical="center"/>
    </xf>
    <xf numFmtId="185" fontId="26" fillId="0" borderId="39" xfId="167" applyNumberFormat="1" applyFont="1" applyFill="1" applyBorder="1" applyAlignment="1" applyProtection="1">
      <alignment horizontal="center" vertical="center"/>
      <protection locked="0"/>
    </xf>
    <xf numFmtId="183" fontId="25" fillId="0" borderId="39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85" fontId="26" fillId="0" borderId="39" xfId="167" applyNumberFormat="1" applyFont="1" applyFill="1" applyBorder="1" applyAlignment="1" applyProtection="1">
      <alignment horizontal="center" vertical="center"/>
      <protection/>
    </xf>
    <xf numFmtId="1" fontId="26" fillId="0" borderId="39" xfId="0" applyNumberFormat="1" applyFont="1" applyFill="1" applyBorder="1" applyAlignment="1">
      <alignment horizontal="center" vertical="center"/>
    </xf>
    <xf numFmtId="0" fontId="26" fillId="0" borderId="39" xfId="164" applyFont="1" applyFill="1" applyBorder="1" applyAlignment="1">
      <alignment horizontal="center" vertical="center" wrapText="1"/>
      <protection/>
    </xf>
    <xf numFmtId="49" fontId="36" fillId="52" borderId="39" xfId="180" applyNumberFormat="1" applyFont="1" applyFill="1" applyBorder="1" applyAlignment="1">
      <alignment horizontal="center" vertical="center" wrapText="1"/>
      <protection/>
    </xf>
    <xf numFmtId="0" fontId="28" fillId="52" borderId="39" xfId="0" applyFont="1" applyFill="1" applyBorder="1" applyAlignment="1">
      <alignment vertical="center" wrapText="1"/>
    </xf>
    <xf numFmtId="0" fontId="28" fillId="52" borderId="39" xfId="160" applyFont="1" applyFill="1" applyBorder="1" applyAlignment="1">
      <alignment vertical="center" wrapText="1"/>
      <protection/>
    </xf>
    <xf numFmtId="0" fontId="36" fillId="52" borderId="39" xfId="140" applyFont="1" applyFill="1" applyBorder="1" applyAlignment="1">
      <alignment vertical="center" wrapText="1"/>
      <protection/>
    </xf>
    <xf numFmtId="49" fontId="36" fillId="52" borderId="39" xfId="140" applyNumberFormat="1" applyFont="1" applyFill="1" applyBorder="1" applyAlignment="1">
      <alignment horizontal="center" vertical="top" wrapText="1"/>
      <protection/>
    </xf>
    <xf numFmtId="0" fontId="36" fillId="52" borderId="39" xfId="140" applyFont="1" applyFill="1" applyBorder="1" applyAlignment="1">
      <alignment horizontal="center" vertical="top" wrapText="1"/>
      <protection/>
    </xf>
    <xf numFmtId="181" fontId="47" fillId="0" borderId="0" xfId="0" applyNumberFormat="1" applyFont="1" applyFill="1" applyBorder="1" applyAlignment="1">
      <alignment/>
    </xf>
    <xf numFmtId="0" fontId="28" fillId="52" borderId="39" xfId="181" applyFont="1" applyFill="1" applyBorder="1" applyAlignment="1">
      <alignment horizontal="left" vertical="center" wrapText="1"/>
      <protection/>
    </xf>
    <xf numFmtId="0" fontId="28" fillId="52" borderId="39" xfId="171" applyFont="1" applyFill="1" applyBorder="1" applyAlignment="1">
      <alignment horizontal="left" vertical="center" wrapText="1"/>
      <protection/>
    </xf>
    <xf numFmtId="0" fontId="37" fillId="0" borderId="39" xfId="167" applyFont="1" applyFill="1" applyBorder="1" applyAlignment="1" applyProtection="1">
      <alignment horizontal="center" vertical="center" wrapText="1"/>
      <protection locked="0"/>
    </xf>
    <xf numFmtId="0" fontId="37" fillId="52" borderId="20" xfId="167" applyFont="1" applyFill="1" applyBorder="1" applyAlignment="1" applyProtection="1">
      <alignment horizontal="center" vertical="center" wrapText="1"/>
      <protection locked="0"/>
    </xf>
    <xf numFmtId="183" fontId="28" fillId="52" borderId="39" xfId="0" applyNumberFormat="1" applyFont="1" applyFill="1" applyBorder="1" applyAlignment="1">
      <alignment horizontal="center" vertical="center"/>
    </xf>
    <xf numFmtId="0" fontId="35" fillId="52" borderId="39" xfId="0" applyFont="1" applyFill="1" applyBorder="1" applyAlignment="1">
      <alignment horizontal="center" vertical="center"/>
    </xf>
    <xf numFmtId="185" fontId="36" fillId="52" borderId="39" xfId="167" applyNumberFormat="1" applyFont="1" applyFill="1" applyBorder="1" applyAlignment="1" applyProtection="1">
      <alignment horizontal="center" vertical="center"/>
      <protection/>
    </xf>
    <xf numFmtId="1" fontId="36" fillId="52" borderId="39" xfId="0" applyNumberFormat="1" applyFont="1" applyFill="1" applyBorder="1" applyAlignment="1">
      <alignment horizontal="center" vertical="center"/>
    </xf>
    <xf numFmtId="49" fontId="35" fillId="52" borderId="39" xfId="143" applyNumberFormat="1" applyFont="1" applyFill="1" applyBorder="1" applyAlignment="1">
      <alignment horizontal="center" vertical="center" wrapText="1"/>
      <protection/>
    </xf>
    <xf numFmtId="0" fontId="45" fillId="0" borderId="25" xfId="175" applyFont="1" applyFill="1" applyBorder="1" applyAlignment="1">
      <alignment horizontal="center" vertical="center"/>
      <protection/>
    </xf>
    <xf numFmtId="0" fontId="43" fillId="52" borderId="0" xfId="0" applyFont="1" applyFill="1" applyAlignment="1">
      <alignment horizontal="left"/>
    </xf>
    <xf numFmtId="0" fontId="43" fillId="52" borderId="0" xfId="0" applyFont="1" applyFill="1" applyAlignment="1">
      <alignment horizontal="left" vertical="center"/>
    </xf>
    <xf numFmtId="0" fontId="58" fillId="0" borderId="42" xfId="0" applyFont="1" applyFill="1" applyBorder="1" applyAlignment="1">
      <alignment horizontal="center" vertical="center"/>
    </xf>
    <xf numFmtId="0" fontId="43" fillId="52" borderId="0" xfId="0" applyFont="1" applyFill="1" applyAlignment="1">
      <alignment vertical="center"/>
    </xf>
    <xf numFmtId="0" fontId="60" fillId="0" borderId="43" xfId="0" applyFont="1" applyFill="1" applyBorder="1" applyAlignment="1">
      <alignment horizontal="center" vertical="center"/>
    </xf>
    <xf numFmtId="185" fontId="57" fillId="0" borderId="43" xfId="167" applyNumberFormat="1" applyFont="1" applyFill="1" applyBorder="1" applyAlignment="1" applyProtection="1">
      <alignment horizontal="center" vertical="center"/>
      <protection locked="0"/>
    </xf>
    <xf numFmtId="183" fontId="37" fillId="0" borderId="43" xfId="0" applyNumberFormat="1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185" fontId="57" fillId="0" borderId="43" xfId="167" applyNumberFormat="1" applyFont="1" applyFill="1" applyBorder="1" applyAlignment="1" applyProtection="1">
      <alignment horizontal="center" vertical="center"/>
      <protection/>
    </xf>
    <xf numFmtId="1" fontId="57" fillId="0" borderId="43" xfId="0" applyNumberFormat="1" applyFont="1" applyFill="1" applyBorder="1" applyAlignment="1">
      <alignment horizontal="center" vertical="center"/>
    </xf>
    <xf numFmtId="0" fontId="22" fillId="0" borderId="39" xfId="178" applyFont="1" applyFill="1" applyBorder="1" applyAlignment="1">
      <alignment horizontal="center" vertical="center" wrapText="1"/>
      <protection/>
    </xf>
    <xf numFmtId="0" fontId="57" fillId="0" borderId="19" xfId="167" applyFont="1" applyFill="1" applyBorder="1" applyAlignment="1" applyProtection="1">
      <alignment horizontal="center" vertical="center" wrapText="1"/>
      <protection locked="0"/>
    </xf>
    <xf numFmtId="183" fontId="25" fillId="52" borderId="39" xfId="0" applyNumberFormat="1" applyFont="1" applyFill="1" applyBorder="1" applyAlignment="1">
      <alignment horizontal="center" vertical="center"/>
    </xf>
    <xf numFmtId="0" fontId="40" fillId="52" borderId="39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horizontal="center" vertical="center"/>
    </xf>
    <xf numFmtId="0" fontId="36" fillId="0" borderId="43" xfId="164" applyFont="1" applyFill="1" applyBorder="1" applyAlignment="1">
      <alignment horizontal="center" vertical="center" wrapText="1"/>
      <protection/>
    </xf>
    <xf numFmtId="185" fontId="26" fillId="0" borderId="43" xfId="167" applyNumberFormat="1" applyFont="1" applyFill="1" applyBorder="1" applyAlignment="1" applyProtection="1">
      <alignment horizontal="center" vertical="center"/>
      <protection locked="0"/>
    </xf>
    <xf numFmtId="183" fontId="25" fillId="0" borderId="43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85" fontId="26" fillId="0" borderId="43" xfId="167" applyNumberFormat="1" applyFont="1" applyFill="1" applyBorder="1" applyAlignment="1" applyProtection="1">
      <alignment horizontal="center" vertical="center"/>
      <protection/>
    </xf>
    <xf numFmtId="1" fontId="26" fillId="0" borderId="43" xfId="0" applyNumberFormat="1" applyFont="1" applyFill="1" applyBorder="1" applyAlignment="1">
      <alignment horizontal="center" vertical="center"/>
    </xf>
    <xf numFmtId="0" fontId="37" fillId="0" borderId="43" xfId="167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vertical="center" wrapText="1"/>
    </xf>
    <xf numFmtId="49" fontId="36" fillId="0" borderId="39" xfId="179" applyNumberFormat="1" applyFont="1" applyFill="1" applyBorder="1" applyAlignment="1">
      <alignment horizontal="center" vertical="center" wrapText="1"/>
      <protection/>
    </xf>
    <xf numFmtId="0" fontId="36" fillId="0" borderId="39" xfId="181" applyFont="1" applyFill="1" applyBorder="1" applyAlignment="1">
      <alignment horizontal="center" vertical="center"/>
      <protection/>
    </xf>
    <xf numFmtId="0" fontId="28" fillId="0" borderId="39" xfId="171" applyFont="1" applyFill="1" applyBorder="1" applyAlignment="1">
      <alignment horizontal="left" vertical="center" wrapText="1"/>
      <protection/>
    </xf>
    <xf numFmtId="0" fontId="36" fillId="0" borderId="39" xfId="0" applyFont="1" applyFill="1" applyBorder="1" applyAlignment="1">
      <alignment horizontal="center" vertical="center"/>
    </xf>
    <xf numFmtId="49" fontId="36" fillId="0" borderId="39" xfId="140" applyNumberFormat="1" applyFont="1" applyFill="1" applyBorder="1" applyAlignment="1">
      <alignment horizontal="center" vertical="top" wrapText="1"/>
      <protection/>
    </xf>
    <xf numFmtId="0" fontId="28" fillId="0" borderId="39" xfId="180" applyFont="1" applyFill="1" applyBorder="1" applyAlignment="1">
      <alignment vertical="center" wrapText="1"/>
      <protection/>
    </xf>
    <xf numFmtId="0" fontId="36" fillId="0" borderId="39" xfId="0" applyFont="1" applyFill="1" applyBorder="1" applyAlignment="1">
      <alignment horizontal="center" vertical="center" wrapText="1"/>
    </xf>
    <xf numFmtId="0" fontId="36" fillId="0" borderId="39" xfId="140" applyFont="1" applyFill="1" applyBorder="1" applyAlignment="1">
      <alignment vertical="center" wrapText="1"/>
      <protection/>
    </xf>
    <xf numFmtId="0" fontId="22" fillId="52" borderId="39" xfId="176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6" fillId="52" borderId="39" xfId="78" applyFont="1" applyFill="1" applyBorder="1" applyAlignment="1">
      <alignment horizontal="center" vertical="center" wrapText="1"/>
    </xf>
    <xf numFmtId="49" fontId="36" fillId="52" borderId="39" xfId="78" applyNumberFormat="1" applyFont="1" applyFill="1" applyBorder="1" applyAlignment="1">
      <alignment horizontal="center" vertical="center" wrapText="1"/>
    </xf>
    <xf numFmtId="0" fontId="28" fillId="52" borderId="39" xfId="78" applyFont="1" applyFill="1" applyBorder="1" applyAlignment="1">
      <alignment horizontal="left" vertical="center" wrapText="1"/>
    </xf>
    <xf numFmtId="0" fontId="49" fillId="0" borderId="39" xfId="166" applyFont="1" applyFill="1" applyBorder="1" applyAlignment="1">
      <alignment horizontal="left" vertical="center" wrapText="1"/>
      <protection/>
    </xf>
    <xf numFmtId="49" fontId="43" fillId="0" borderId="39" xfId="166" applyNumberFormat="1" applyFont="1" applyFill="1" applyBorder="1" applyAlignment="1">
      <alignment horizontal="center" vertical="center" wrapText="1"/>
      <protection/>
    </xf>
    <xf numFmtId="0" fontId="43" fillId="0" borderId="39" xfId="166" applyFont="1" applyFill="1" applyBorder="1" applyAlignment="1">
      <alignment horizontal="center" vertical="center" wrapText="1"/>
      <protection/>
    </xf>
    <xf numFmtId="0" fontId="49" fillId="0" borderId="39" xfId="182" applyFont="1" applyFill="1" applyBorder="1" applyAlignment="1">
      <alignment horizontal="left" vertical="center" wrapText="1"/>
      <protection/>
    </xf>
    <xf numFmtId="49" fontId="43" fillId="0" borderId="39" xfId="180" applyNumberFormat="1" applyFont="1" applyFill="1" applyBorder="1" applyAlignment="1">
      <alignment horizontal="center" vertical="center" wrapText="1"/>
      <protection/>
    </xf>
    <xf numFmtId="185" fontId="44" fillId="0" borderId="19" xfId="175" applyNumberFormat="1" applyFont="1" applyFill="1" applyBorder="1" applyAlignment="1">
      <alignment horizontal="center" vertical="center"/>
      <protection/>
    </xf>
    <xf numFmtId="185" fontId="44" fillId="0" borderId="19" xfId="168" applyNumberFormat="1" applyFont="1" applyFill="1" applyBorder="1" applyAlignment="1">
      <alignment horizontal="center" vertical="center"/>
      <protection/>
    </xf>
    <xf numFmtId="183" fontId="45" fillId="0" borderId="19" xfId="168" applyNumberFormat="1" applyFont="1" applyFill="1" applyBorder="1" applyAlignment="1">
      <alignment horizontal="center" vertical="center"/>
      <protection/>
    </xf>
    <xf numFmtId="0" fontId="28" fillId="0" borderId="39" xfId="167" applyFont="1" applyFill="1" applyBorder="1" applyAlignment="1" applyProtection="1">
      <alignment horizontal="center" vertical="center" wrapText="1"/>
      <protection locked="0"/>
    </xf>
    <xf numFmtId="0" fontId="37" fillId="0" borderId="0" xfId="167" applyFont="1" applyFill="1" applyBorder="1" applyAlignment="1" applyProtection="1">
      <alignment horizontal="center" vertical="center" wrapText="1"/>
      <protection locked="0"/>
    </xf>
    <xf numFmtId="49" fontId="35" fillId="52" borderId="39" xfId="143" applyNumberFormat="1" applyFont="1" applyFill="1" applyBorder="1" applyAlignment="1">
      <alignment horizontal="center" vertical="center" wrapText="1"/>
      <protection/>
    </xf>
    <xf numFmtId="49" fontId="95" fillId="0" borderId="39" xfId="0" applyNumberFormat="1" applyFont="1" applyBorder="1" applyAlignment="1">
      <alignment vertical="center" wrapText="1"/>
    </xf>
    <xf numFmtId="49" fontId="95" fillId="0" borderId="39" xfId="0" applyNumberFormat="1" applyFont="1" applyBorder="1" applyAlignment="1">
      <alignment/>
    </xf>
    <xf numFmtId="0" fontId="95" fillId="0" borderId="39" xfId="0" applyFont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8" fillId="0" borderId="39" xfId="178" applyFont="1" applyFill="1" applyBorder="1" applyAlignment="1">
      <alignment horizontal="center" vertical="center" wrapText="1"/>
      <protection/>
    </xf>
    <xf numFmtId="0" fontId="48" fillId="0" borderId="39" xfId="0" applyFont="1" applyFill="1" applyBorder="1" applyAlignment="1">
      <alignment horizontal="center" vertical="center" textRotation="90" wrapText="1"/>
    </xf>
    <xf numFmtId="0" fontId="48" fillId="0" borderId="39" xfId="0" applyFont="1" applyFill="1" applyBorder="1" applyAlignment="1">
      <alignment horizontal="center" vertical="center" textRotation="90"/>
    </xf>
    <xf numFmtId="0" fontId="48" fillId="0" borderId="39" xfId="0" applyFont="1" applyFill="1" applyBorder="1" applyAlignment="1">
      <alignment horizontal="center" vertical="center"/>
    </xf>
    <xf numFmtId="49" fontId="26" fillId="52" borderId="39" xfId="181" applyNumberFormat="1" applyFont="1" applyFill="1" applyBorder="1" applyAlignment="1">
      <alignment horizontal="center" vertical="center" wrapText="1"/>
      <protection/>
    </xf>
    <xf numFmtId="0" fontId="95" fillId="52" borderId="39" xfId="0" applyFont="1" applyFill="1" applyBorder="1" applyAlignment="1">
      <alignment vertical="center" wrapText="1"/>
    </xf>
    <xf numFmtId="49" fontId="26" fillId="52" borderId="39" xfId="133" applyNumberFormat="1" applyFont="1" applyFill="1" applyBorder="1" applyAlignment="1">
      <alignment horizontal="center" vertical="center" wrapText="1"/>
      <protection/>
    </xf>
    <xf numFmtId="0" fontId="41" fillId="52" borderId="39" xfId="181" applyFont="1" applyFill="1" applyBorder="1" applyAlignment="1">
      <alignment horizontal="left" vertical="center" wrapText="1"/>
      <protection/>
    </xf>
    <xf numFmtId="49" fontId="72" fillId="52" borderId="39" xfId="165" applyNumberFormat="1" applyFont="1" applyFill="1" applyBorder="1" applyAlignment="1">
      <alignment horizontal="center" vertical="center" wrapText="1"/>
      <protection/>
    </xf>
    <xf numFmtId="0" fontId="33" fillId="52" borderId="39" xfId="172" applyFont="1" applyFill="1" applyBorder="1" applyAlignment="1">
      <alignment horizontal="center" vertical="center" wrapText="1"/>
      <protection/>
    </xf>
    <xf numFmtId="0" fontId="41" fillId="52" borderId="39" xfId="182" applyFont="1" applyFill="1" applyBorder="1" applyAlignment="1">
      <alignment horizontal="left" vertical="center" wrapText="1"/>
      <protection/>
    </xf>
    <xf numFmtId="49" fontId="33" fillId="52" borderId="39" xfId="133" applyNumberFormat="1" applyFont="1" applyFill="1" applyBorder="1" applyAlignment="1">
      <alignment horizontal="center" vertical="center" wrapText="1"/>
      <protection/>
    </xf>
    <xf numFmtId="0" fontId="33" fillId="52" borderId="39" xfId="180" applyFont="1" applyFill="1" applyBorder="1" applyAlignment="1">
      <alignment horizontal="center" vertical="center"/>
      <protection/>
    </xf>
    <xf numFmtId="0" fontId="72" fillId="52" borderId="39" xfId="165" applyFont="1" applyFill="1" applyBorder="1" applyAlignment="1">
      <alignment horizontal="center" vertical="center" wrapText="1"/>
      <protection/>
    </xf>
    <xf numFmtId="0" fontId="33" fillId="0" borderId="43" xfId="164" applyFont="1" applyFill="1" applyBorder="1" applyAlignment="1">
      <alignment horizontal="center" vertical="center" wrapText="1"/>
      <protection/>
    </xf>
    <xf numFmtId="0" fontId="41" fillId="52" borderId="39" xfId="171" applyFont="1" applyFill="1" applyBorder="1" applyAlignment="1">
      <alignment horizontal="left" vertical="center" wrapText="1"/>
      <protection/>
    </xf>
    <xf numFmtId="49" fontId="71" fillId="52" borderId="39" xfId="171" applyNumberFormat="1" applyFont="1" applyFill="1" applyBorder="1" applyAlignment="1">
      <alignment horizontal="center" vertical="center" wrapText="1"/>
      <protection/>
    </xf>
    <xf numFmtId="49" fontId="33" fillId="52" borderId="39" xfId="171" applyNumberFormat="1" applyFont="1" applyFill="1" applyBorder="1" applyAlignment="1">
      <alignment horizontal="center" vertical="center" wrapText="1"/>
      <protection/>
    </xf>
    <xf numFmtId="0" fontId="33" fillId="52" borderId="39" xfId="181" applyFont="1" applyFill="1" applyBorder="1" applyAlignment="1">
      <alignment horizontal="center" vertical="center" wrapText="1"/>
      <protection/>
    </xf>
    <xf numFmtId="0" fontId="33" fillId="0" borderId="39" xfId="164" applyFont="1" applyFill="1" applyBorder="1" applyAlignment="1">
      <alignment horizontal="center" vertical="center" wrapText="1"/>
      <protection/>
    </xf>
    <xf numFmtId="49" fontId="33" fillId="52" borderId="39" xfId="181" applyNumberFormat="1" applyFont="1" applyFill="1" applyBorder="1" applyAlignment="1">
      <alignment horizontal="center" vertical="center" wrapText="1"/>
      <protection/>
    </xf>
    <xf numFmtId="49" fontId="33" fillId="52" borderId="39" xfId="143" applyNumberFormat="1" applyFont="1" applyFill="1" applyBorder="1" applyAlignment="1">
      <alignment horizontal="center" vertical="center" wrapText="1"/>
      <protection/>
    </xf>
    <xf numFmtId="0" fontId="41" fillId="52" borderId="39" xfId="165" applyFont="1" applyFill="1" applyBorder="1" applyAlignment="1">
      <alignment horizontal="left" vertical="center" wrapText="1"/>
      <protection/>
    </xf>
    <xf numFmtId="49" fontId="33" fillId="52" borderId="39" xfId="179" applyNumberFormat="1" applyFont="1" applyFill="1" applyBorder="1" applyAlignment="1">
      <alignment horizontal="center" vertical="center" wrapText="1"/>
      <protection/>
    </xf>
    <xf numFmtId="0" fontId="72" fillId="52" borderId="39" xfId="166" applyFont="1" applyFill="1" applyBorder="1" applyAlignment="1">
      <alignment horizontal="center" vertical="center" wrapText="1"/>
      <protection/>
    </xf>
    <xf numFmtId="0" fontId="33" fillId="52" borderId="39" xfId="180" applyFont="1" applyFill="1" applyBorder="1" applyAlignment="1">
      <alignment horizontal="center" vertical="center" wrapText="1"/>
      <protection/>
    </xf>
    <xf numFmtId="0" fontId="41" fillId="52" borderId="39" xfId="160" applyFont="1" applyFill="1" applyBorder="1" applyAlignment="1">
      <alignment vertical="center" wrapText="1"/>
      <protection/>
    </xf>
    <xf numFmtId="49" fontId="33" fillId="52" borderId="39" xfId="140" applyNumberFormat="1" applyFont="1" applyFill="1" applyBorder="1" applyAlignment="1">
      <alignment horizontal="center" vertical="top" wrapText="1"/>
      <protection/>
    </xf>
    <xf numFmtId="0" fontId="33" fillId="52" borderId="39" xfId="181" applyFont="1" applyFill="1" applyBorder="1" applyAlignment="1">
      <alignment horizontal="center" vertical="center"/>
      <protection/>
    </xf>
    <xf numFmtId="0" fontId="25" fillId="52" borderId="0" xfId="0" applyFont="1" applyFill="1" applyBorder="1" applyAlignment="1">
      <alignment horizontal="center" wrapText="1"/>
    </xf>
    <xf numFmtId="0" fontId="25" fillId="52" borderId="0" xfId="0" applyFont="1" applyFill="1" applyAlignment="1">
      <alignment/>
    </xf>
    <xf numFmtId="0" fontId="22" fillId="52" borderId="0" xfId="0" applyFont="1" applyFill="1" applyBorder="1" applyAlignment="1">
      <alignment wrapText="1"/>
    </xf>
    <xf numFmtId="0" fontId="22" fillId="52" borderId="0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52" borderId="0" xfId="0" applyFont="1" applyFill="1" applyAlignment="1">
      <alignment/>
    </xf>
    <xf numFmtId="0" fontId="22" fillId="52" borderId="39" xfId="0" applyFont="1" applyFill="1" applyBorder="1" applyAlignment="1">
      <alignment horizontal="center" vertical="center"/>
    </xf>
    <xf numFmtId="0" fontId="26" fillId="53" borderId="0" xfId="0" applyFont="1" applyFill="1" applyAlignment="1">
      <alignment/>
    </xf>
    <xf numFmtId="0" fontId="54" fillId="0" borderId="23" xfId="178" applyFont="1" applyFill="1" applyBorder="1" applyAlignment="1">
      <alignment horizontal="center" vertical="center" wrapText="1"/>
      <protection/>
    </xf>
    <xf numFmtId="0" fontId="54" fillId="0" borderId="19" xfId="178" applyFont="1" applyFill="1" applyBorder="1" applyAlignment="1">
      <alignment horizontal="center" vertical="center" wrapText="1"/>
      <protection/>
    </xf>
    <xf numFmtId="0" fontId="57" fillId="0" borderId="25" xfId="175" applyFont="1" applyFill="1" applyBorder="1" applyAlignment="1">
      <alignment horizontal="center" vertical="center"/>
      <protection/>
    </xf>
    <xf numFmtId="0" fontId="59" fillId="0" borderId="39" xfId="0" applyFont="1" applyFill="1" applyBorder="1" applyAlignment="1">
      <alignment horizontal="center" vertical="center"/>
    </xf>
    <xf numFmtId="0" fontId="59" fillId="55" borderId="0" xfId="0" applyFont="1" applyFill="1" applyBorder="1" applyAlignment="1">
      <alignment horizontal="center" vertical="center"/>
    </xf>
    <xf numFmtId="0" fontId="96" fillId="55" borderId="0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44" fillId="52" borderId="0" xfId="167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right" wrapText="1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23" xfId="0" applyFont="1" applyFill="1" applyBorder="1" applyAlignment="1">
      <alignment horizontal="center" vertical="center" textRotation="90"/>
    </xf>
    <xf numFmtId="0" fontId="22" fillId="0" borderId="19" xfId="177" applyFont="1" applyFill="1" applyBorder="1" applyAlignment="1">
      <alignment horizontal="center" vertical="center" wrapText="1"/>
      <protection/>
    </xf>
    <xf numFmtId="0" fontId="22" fillId="0" borderId="23" xfId="177" applyFont="1" applyFill="1" applyBorder="1" applyAlignment="1">
      <alignment horizontal="center" vertical="center" wrapText="1"/>
      <protection/>
    </xf>
    <xf numFmtId="0" fontId="22" fillId="0" borderId="46" xfId="0" applyFont="1" applyFill="1" applyBorder="1" applyAlignment="1">
      <alignment horizontal="center" vertical="center" textRotation="90" wrapText="1"/>
    </xf>
    <xf numFmtId="0" fontId="22" fillId="0" borderId="4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7" fillId="0" borderId="19" xfId="177" applyFont="1" applyFill="1" applyBorder="1" applyAlignment="1">
      <alignment horizontal="center" vertical="center" wrapText="1"/>
      <protection/>
    </xf>
    <xf numFmtId="0" fontId="47" fillId="0" borderId="23" xfId="177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textRotation="90" wrapText="1"/>
    </xf>
    <xf numFmtId="0" fontId="54" fillId="51" borderId="23" xfId="0" applyFont="1" applyFill="1" applyBorder="1" applyAlignment="1">
      <alignment horizontal="center" vertical="center" textRotation="90" wrapText="1"/>
    </xf>
    <xf numFmtId="0" fontId="22" fillId="0" borderId="19" xfId="177" applyFont="1" applyFill="1" applyBorder="1" applyAlignment="1">
      <alignment horizontal="center" vertical="center" textRotation="90" wrapText="1"/>
      <protection/>
    </xf>
    <xf numFmtId="0" fontId="22" fillId="0" borderId="23" xfId="177" applyFont="1" applyFill="1" applyBorder="1" applyAlignment="1">
      <alignment horizontal="center" vertical="center" textRotation="90" wrapText="1"/>
      <protection/>
    </xf>
    <xf numFmtId="0" fontId="43" fillId="52" borderId="0" xfId="167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 textRotation="90" wrapText="1"/>
    </xf>
    <xf numFmtId="0" fontId="41" fillId="0" borderId="39" xfId="0" applyFont="1" applyFill="1" applyBorder="1" applyAlignment="1">
      <alignment horizontal="center" vertical="center" textRotation="90"/>
    </xf>
    <xf numFmtId="0" fontId="49" fillId="0" borderId="39" xfId="167" applyFont="1" applyFill="1" applyBorder="1" applyAlignment="1" applyProtection="1">
      <alignment horizontal="center" vertical="center" wrapText="1"/>
      <protection locked="0"/>
    </xf>
    <xf numFmtId="0" fontId="28" fillId="0" borderId="39" xfId="167" applyFont="1" applyFill="1" applyBorder="1" applyAlignment="1" applyProtection="1">
      <alignment horizontal="center" vertical="center" wrapText="1"/>
      <protection locked="0"/>
    </xf>
    <xf numFmtId="0" fontId="48" fillId="0" borderId="39" xfId="0" applyFont="1" applyFill="1" applyBorder="1" applyAlignment="1">
      <alignment horizontal="center" vertical="center" wrapText="1"/>
    </xf>
    <xf numFmtId="0" fontId="48" fillId="0" borderId="39" xfId="178" applyFont="1" applyFill="1" applyBorder="1" applyAlignment="1">
      <alignment horizontal="center" vertical="center" wrapText="1"/>
      <protection/>
    </xf>
    <xf numFmtId="0" fontId="48" fillId="0" borderId="39" xfId="178" applyFont="1" applyFill="1" applyBorder="1" applyAlignment="1">
      <alignment horizontal="center" vertical="center" textRotation="90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49" fillId="0" borderId="0" xfId="167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54" fillId="0" borderId="39" xfId="0" applyFont="1" applyFill="1" applyBorder="1" applyAlignment="1">
      <alignment horizontal="center" vertical="center" textRotation="90" wrapText="1"/>
    </xf>
    <xf numFmtId="0" fontId="41" fillId="0" borderId="3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wrapText="1"/>
    </xf>
    <xf numFmtId="0" fontId="37" fillId="52" borderId="45" xfId="167" applyFont="1" applyFill="1" applyBorder="1" applyAlignment="1" applyProtection="1">
      <alignment horizontal="center" vertical="center" wrapText="1"/>
      <protection locked="0"/>
    </xf>
    <xf numFmtId="0" fontId="54" fillId="53" borderId="39" xfId="0" applyFont="1" applyFill="1" applyBorder="1" applyAlignment="1">
      <alignment horizontal="center" vertical="center" textRotation="90" wrapText="1"/>
    </xf>
    <xf numFmtId="0" fontId="22" fillId="52" borderId="39" xfId="176" applyFont="1" applyFill="1" applyBorder="1" applyAlignment="1">
      <alignment horizontal="center" vertical="center" wrapText="1"/>
      <protection/>
    </xf>
    <xf numFmtId="0" fontId="54" fillId="52" borderId="39" xfId="0" applyFont="1" applyFill="1" applyBorder="1" applyAlignment="1">
      <alignment horizontal="center" vertical="center" textRotation="90"/>
    </xf>
    <xf numFmtId="0" fontId="54" fillId="52" borderId="39" xfId="0" applyFont="1" applyFill="1" applyBorder="1" applyAlignment="1">
      <alignment horizontal="center" vertical="center" textRotation="90" wrapText="1"/>
    </xf>
    <xf numFmtId="0" fontId="54" fillId="52" borderId="39" xfId="0" applyFont="1" applyFill="1" applyBorder="1" applyAlignment="1">
      <alignment horizontal="center" vertical="center" wrapText="1"/>
    </xf>
    <xf numFmtId="0" fontId="49" fillId="53" borderId="0" xfId="167" applyFont="1" applyFill="1" applyBorder="1" applyAlignment="1" applyProtection="1">
      <alignment horizontal="center" vertical="center" wrapText="1"/>
      <protection locked="0"/>
    </xf>
    <xf numFmtId="0" fontId="22" fillId="52" borderId="0" xfId="0" applyFont="1" applyFill="1" applyBorder="1" applyAlignment="1">
      <alignment horizontal="left" wrapText="1"/>
    </xf>
    <xf numFmtId="0" fontId="45" fillId="52" borderId="0" xfId="0" applyFont="1" applyFill="1" applyBorder="1" applyAlignment="1">
      <alignment horizontal="center" vertical="center" wrapText="1"/>
    </xf>
    <xf numFmtId="0" fontId="54" fillId="52" borderId="39" xfId="176" applyFont="1" applyFill="1" applyBorder="1" applyAlignment="1">
      <alignment horizontal="center" vertical="center" wrapText="1"/>
      <protection/>
    </xf>
    <xf numFmtId="0" fontId="54" fillId="52" borderId="39" xfId="176" applyFont="1" applyFill="1" applyBorder="1" applyAlignment="1">
      <alignment horizontal="center" vertical="center" textRotation="90" wrapText="1"/>
      <protection/>
    </xf>
    <xf numFmtId="0" fontId="49" fillId="52" borderId="0" xfId="167" applyFont="1" applyFill="1" applyBorder="1" applyAlignment="1" applyProtection="1">
      <alignment horizontal="center" vertical="center" wrapText="1"/>
      <protection locked="0"/>
    </xf>
    <xf numFmtId="0" fontId="33" fillId="52" borderId="39" xfId="0" applyFont="1" applyFill="1" applyBorder="1" applyAlignment="1">
      <alignment horizontal="center" vertical="center"/>
    </xf>
    <xf numFmtId="0" fontId="41" fillId="52" borderId="39" xfId="0" applyFont="1" applyFill="1" applyBorder="1" applyAlignment="1">
      <alignment horizontal="center" vertical="center"/>
    </xf>
    <xf numFmtId="0" fontId="47" fillId="52" borderId="39" xfId="176" applyFont="1" applyFill="1" applyBorder="1" applyAlignment="1">
      <alignment horizontal="center" vertical="center" wrapText="1"/>
      <protection/>
    </xf>
    <xf numFmtId="0" fontId="49" fillId="0" borderId="19" xfId="175" applyFont="1" applyFill="1" applyBorder="1" applyAlignment="1">
      <alignment horizontal="center" vertical="center"/>
      <protection/>
    </xf>
    <xf numFmtId="185" fontId="43" fillId="0" borderId="29" xfId="168" applyNumberFormat="1" applyFont="1" applyFill="1" applyBorder="1" applyAlignment="1">
      <alignment horizontal="center" vertical="center"/>
      <protection/>
    </xf>
    <xf numFmtId="185" fontId="43" fillId="0" borderId="20" xfId="168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left" wrapText="1"/>
    </xf>
    <xf numFmtId="0" fontId="47" fillId="0" borderId="19" xfId="175" applyFont="1" applyFill="1" applyBorder="1" applyAlignment="1">
      <alignment horizontal="center" vertical="center"/>
      <protection/>
    </xf>
    <xf numFmtId="0" fontId="47" fillId="0" borderId="29" xfId="178" applyFont="1" applyFill="1" applyBorder="1" applyAlignment="1">
      <alignment horizontal="center" vertical="center" textRotation="90" wrapText="1"/>
      <protection/>
    </xf>
    <xf numFmtId="183" fontId="47" fillId="0" borderId="48" xfId="175" applyNumberFormat="1" applyFont="1" applyFill="1" applyBorder="1" applyAlignment="1">
      <alignment horizontal="center" vertical="center" wrapText="1"/>
      <protection/>
    </xf>
    <xf numFmtId="183" fontId="47" fillId="0" borderId="49" xfId="175" applyNumberFormat="1" applyFont="1" applyFill="1" applyBorder="1" applyAlignment="1">
      <alignment horizontal="center" vertical="center" wrapText="1"/>
      <protection/>
    </xf>
    <xf numFmtId="183" fontId="47" fillId="0" borderId="50" xfId="175" applyNumberFormat="1" applyFont="1" applyFill="1" applyBorder="1" applyAlignment="1">
      <alignment horizontal="center" vertical="center" wrapText="1"/>
      <protection/>
    </xf>
    <xf numFmtId="183" fontId="47" fillId="0" borderId="51" xfId="175" applyNumberFormat="1" applyFont="1" applyFill="1" applyBorder="1" applyAlignment="1">
      <alignment horizontal="center" vertical="center" wrapText="1"/>
      <protection/>
    </xf>
    <xf numFmtId="0" fontId="47" fillId="0" borderId="19" xfId="175" applyFont="1" applyFill="1" applyBorder="1" applyAlignment="1">
      <alignment horizontal="center" vertical="center" textRotation="90"/>
      <protection/>
    </xf>
    <xf numFmtId="183" fontId="22" fillId="0" borderId="39" xfId="175" applyNumberFormat="1" applyFont="1" applyFill="1" applyBorder="1" applyAlignment="1">
      <alignment horizontal="center" vertical="center" wrapText="1"/>
      <protection/>
    </xf>
    <xf numFmtId="0" fontId="23" fillId="0" borderId="0" xfId="167" applyFont="1" applyBorder="1" applyAlignment="1" applyProtection="1">
      <alignment horizontal="center" vertical="center" wrapText="1"/>
      <protection locked="0"/>
    </xf>
    <xf numFmtId="185" fontId="44" fillId="0" borderId="29" xfId="168" applyNumberFormat="1" applyFont="1" applyFill="1" applyBorder="1" applyAlignment="1">
      <alignment horizontal="center" vertical="center"/>
      <protection/>
    </xf>
    <xf numFmtId="185" fontId="44" fillId="0" borderId="20" xfId="168" applyNumberFormat="1" applyFont="1" applyFill="1" applyBorder="1" applyAlignment="1">
      <alignment horizontal="center" vertical="center"/>
      <protection/>
    </xf>
    <xf numFmtId="0" fontId="44" fillId="0" borderId="0" xfId="167" applyFont="1" applyBorder="1" applyAlignment="1" applyProtection="1">
      <alignment horizontal="center" vertical="center" wrapText="1"/>
      <protection locked="0"/>
    </xf>
    <xf numFmtId="0" fontId="22" fillId="0" borderId="19" xfId="175" applyFont="1" applyFill="1" applyBorder="1" applyAlignment="1">
      <alignment horizontal="center" vertical="center" wrapText="1"/>
      <protection/>
    </xf>
    <xf numFmtId="0" fontId="47" fillId="0" borderId="19" xfId="178" applyFont="1" applyFill="1" applyBorder="1" applyAlignment="1">
      <alignment horizontal="center" vertical="center" textRotation="90" wrapText="1"/>
      <protection/>
    </xf>
    <xf numFmtId="0" fontId="54" fillId="0" borderId="19" xfId="176" applyFont="1" applyFill="1" applyBorder="1" applyAlignment="1">
      <alignment horizontal="center" vertical="center" wrapText="1"/>
      <protection/>
    </xf>
    <xf numFmtId="0" fontId="47" fillId="0" borderId="19" xfId="178" applyFont="1" applyFill="1" applyBorder="1" applyAlignment="1">
      <alignment horizontal="center" vertical="center" wrapText="1"/>
      <protection/>
    </xf>
    <xf numFmtId="0" fontId="54" fillId="0" borderId="39" xfId="0" applyFont="1" applyFill="1" applyBorder="1" applyAlignment="1">
      <alignment horizontal="center" vertical="center" wrapText="1"/>
    </xf>
    <xf numFmtId="0" fontId="54" fillId="0" borderId="39" xfId="178" applyFont="1" applyFill="1" applyBorder="1" applyAlignment="1">
      <alignment horizontal="center" vertical="center" wrapText="1"/>
      <protection/>
    </xf>
    <xf numFmtId="0" fontId="22" fillId="0" borderId="39" xfId="178" applyFont="1" applyFill="1" applyBorder="1" applyAlignment="1">
      <alignment horizontal="center" vertical="center" wrapText="1"/>
      <protection/>
    </xf>
    <xf numFmtId="0" fontId="27" fillId="0" borderId="39" xfId="0" applyFont="1" applyFill="1" applyBorder="1" applyAlignment="1">
      <alignment horizontal="center" vertical="center" textRotation="90"/>
    </xf>
    <xf numFmtId="0" fontId="54" fillId="0" borderId="39" xfId="178" applyFont="1" applyFill="1" applyBorder="1" applyAlignment="1">
      <alignment horizontal="center" vertical="center" textRotation="90" wrapText="1"/>
      <protection/>
    </xf>
    <xf numFmtId="0" fontId="57" fillId="52" borderId="0" xfId="167" applyFont="1" applyFill="1" applyBorder="1" applyAlignment="1" applyProtection="1">
      <alignment horizontal="center" vertical="center" wrapText="1"/>
      <protection locked="0"/>
    </xf>
    <xf numFmtId="181" fontId="47" fillId="0" borderId="52" xfId="0" applyNumberFormat="1" applyFont="1" applyFill="1" applyBorder="1" applyAlignment="1">
      <alignment horizontal="right"/>
    </xf>
    <xf numFmtId="183" fontId="47" fillId="0" borderId="23" xfId="175" applyNumberFormat="1" applyFont="1" applyFill="1" applyBorder="1" applyAlignment="1">
      <alignment horizontal="center" vertical="center" wrapText="1"/>
      <protection/>
    </xf>
    <xf numFmtId="0" fontId="47" fillId="0" borderId="23" xfId="178" applyFont="1" applyFill="1" applyBorder="1" applyAlignment="1">
      <alignment horizontal="center" vertical="center" textRotation="90" wrapText="1"/>
      <protection/>
    </xf>
    <xf numFmtId="183" fontId="22" fillId="0" borderId="23" xfId="175" applyNumberFormat="1" applyFont="1" applyFill="1" applyBorder="1" applyAlignment="1">
      <alignment horizontal="center" vertical="center" wrapText="1"/>
      <protection/>
    </xf>
    <xf numFmtId="0" fontId="37" fillId="0" borderId="19" xfId="167" applyFont="1" applyFill="1" applyBorder="1" applyAlignment="1" applyProtection="1">
      <alignment horizontal="center" vertical="center" wrapText="1"/>
      <protection locked="0"/>
    </xf>
    <xf numFmtId="0" fontId="47" fillId="0" borderId="23" xfId="175" applyFont="1" applyFill="1" applyBorder="1" applyAlignment="1">
      <alignment horizontal="center" vertical="center" textRotation="90"/>
      <protection/>
    </xf>
    <xf numFmtId="0" fontId="22" fillId="0" borderId="23" xfId="175" applyFont="1" applyFill="1" applyBorder="1" applyAlignment="1">
      <alignment horizontal="center" vertical="center" wrapText="1"/>
      <protection/>
    </xf>
    <xf numFmtId="0" fontId="54" fillId="0" borderId="23" xfId="176" applyFont="1" applyFill="1" applyBorder="1" applyAlignment="1">
      <alignment horizontal="center" vertical="center" wrapText="1"/>
      <protection/>
    </xf>
    <xf numFmtId="0" fontId="47" fillId="0" borderId="23" xfId="178" applyFont="1" applyFill="1" applyBorder="1" applyAlignment="1">
      <alignment horizontal="center" vertical="center" wrapText="1"/>
      <protection/>
    </xf>
    <xf numFmtId="0" fontId="37" fillId="0" borderId="44" xfId="167" applyFont="1" applyFill="1" applyBorder="1" applyAlignment="1" applyProtection="1">
      <alignment horizontal="center" vertical="center" wrapText="1"/>
      <protection locked="0"/>
    </xf>
    <xf numFmtId="0" fontId="37" fillId="0" borderId="45" xfId="167" applyFont="1" applyFill="1" applyBorder="1" applyAlignment="1" applyProtection="1">
      <alignment horizontal="center" vertical="center" wrapText="1"/>
      <protection locked="0"/>
    </xf>
    <xf numFmtId="0" fontId="37" fillId="0" borderId="42" xfId="167" applyFont="1" applyFill="1" applyBorder="1" applyAlignment="1" applyProtection="1">
      <alignment horizontal="center" vertical="center" wrapText="1"/>
      <protection locked="0"/>
    </xf>
    <xf numFmtId="0" fontId="33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 textRotation="90" wrapText="1"/>
    </xf>
    <xf numFmtId="0" fontId="54" fillId="0" borderId="55" xfId="0" applyFont="1" applyFill="1" applyBorder="1" applyAlignment="1">
      <alignment horizontal="center" vertical="center" textRotation="90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textRotation="90" wrapText="1"/>
    </xf>
    <xf numFmtId="0" fontId="54" fillId="0" borderId="55" xfId="176" applyFont="1" applyFill="1" applyBorder="1" applyAlignment="1">
      <alignment horizontal="center" vertical="center" wrapText="1"/>
      <protection/>
    </xf>
    <xf numFmtId="0" fontId="54" fillId="0" borderId="55" xfId="176" applyFont="1" applyFill="1" applyBorder="1" applyAlignment="1">
      <alignment horizontal="center" vertical="center" textRotation="90" wrapText="1"/>
      <protection/>
    </xf>
    <xf numFmtId="0" fontId="22" fillId="0" borderId="58" xfId="176" applyFont="1" applyFill="1" applyBorder="1" applyAlignment="1">
      <alignment horizontal="center" vertical="center" wrapText="1"/>
      <protection/>
    </xf>
    <xf numFmtId="0" fontId="41" fillId="0" borderId="5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textRotation="90" wrapText="1"/>
    </xf>
    <xf numFmtId="0" fontId="27" fillId="0" borderId="54" xfId="0" applyFont="1" applyFill="1" applyBorder="1" applyAlignment="1">
      <alignment horizontal="center" vertical="center" textRotation="90"/>
    </xf>
    <xf numFmtId="0" fontId="51" fillId="52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3" fillId="53" borderId="0" xfId="167" applyFont="1" applyFill="1" applyBorder="1" applyAlignment="1" applyProtection="1">
      <alignment horizontal="center" vertical="center" wrapText="1"/>
      <protection locked="0"/>
    </xf>
    <xf numFmtId="9" fontId="43" fillId="52" borderId="0" xfId="190" applyFont="1" applyFill="1" applyBorder="1" applyAlignment="1" applyProtection="1">
      <alignment horizontal="center" vertical="center"/>
      <protection/>
    </xf>
    <xf numFmtId="9" fontId="43" fillId="52" borderId="59" xfId="190" applyFont="1" applyFill="1" applyBorder="1" applyAlignment="1" applyProtection="1">
      <alignment horizontal="center" vertical="center"/>
      <protection/>
    </xf>
    <xf numFmtId="0" fontId="44" fillId="52" borderId="0" xfId="0" applyFont="1" applyFill="1" applyBorder="1" applyAlignment="1">
      <alignment horizontal="center" vertical="center" wrapText="1"/>
    </xf>
    <xf numFmtId="0" fontId="47" fillId="52" borderId="0" xfId="0" applyFont="1" applyFill="1" applyBorder="1" applyAlignment="1">
      <alignment horizontal="left" wrapText="1"/>
    </xf>
    <xf numFmtId="0" fontId="47" fillId="52" borderId="0" xfId="0" applyFont="1" applyFill="1" applyBorder="1" applyAlignment="1">
      <alignment horizontal="right" wrapText="1"/>
    </xf>
    <xf numFmtId="0" fontId="22" fillId="0" borderId="60" xfId="176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1" xfId="176" applyFont="1" applyFill="1" applyBorder="1" applyAlignment="1">
      <alignment horizontal="center" vertical="center" wrapText="1"/>
      <protection/>
    </xf>
    <xf numFmtId="0" fontId="44" fillId="52" borderId="0" xfId="167" applyFont="1" applyFill="1" applyBorder="1" applyAlignment="1" applyProtection="1">
      <alignment horizontal="center" vertical="center"/>
      <protection locked="0"/>
    </xf>
    <xf numFmtId="0" fontId="26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 textRotation="90"/>
    </xf>
    <xf numFmtId="0" fontId="22" fillId="0" borderId="60" xfId="176" applyFont="1" applyFill="1" applyBorder="1" applyAlignment="1">
      <alignment horizontal="center" vertical="center" textRotation="90" wrapText="1"/>
      <protection/>
    </xf>
    <xf numFmtId="14" fontId="60" fillId="0" borderId="41" xfId="0" applyNumberFormat="1" applyFont="1" applyBorder="1" applyAlignment="1">
      <alignment horizontal="right" wrapText="1"/>
    </xf>
    <xf numFmtId="0" fontId="22" fillId="0" borderId="63" xfId="0" applyFont="1" applyFill="1" applyBorder="1" applyAlignment="1">
      <alignment horizontal="center" vertical="center" textRotation="90" wrapText="1"/>
    </xf>
    <xf numFmtId="0" fontId="56" fillId="0" borderId="0" xfId="0" applyFont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textRotation="90" wrapText="1"/>
    </xf>
    <xf numFmtId="0" fontId="22" fillId="0" borderId="60" xfId="0" applyFont="1" applyFill="1" applyBorder="1" applyAlignment="1">
      <alignment horizontal="center" vertical="center" textRotation="90" wrapText="1"/>
    </xf>
    <xf numFmtId="0" fontId="22" fillId="0" borderId="64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wrapText="1"/>
    </xf>
    <xf numFmtId="0" fontId="53" fillId="51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textRotation="90"/>
    </xf>
    <xf numFmtId="0" fontId="60" fillId="0" borderId="19" xfId="176" applyFont="1" applyFill="1" applyBorder="1" applyAlignment="1">
      <alignment horizontal="center" vertical="center" wrapText="1"/>
      <protection/>
    </xf>
    <xf numFmtId="0" fontId="22" fillId="0" borderId="19" xfId="176" applyFont="1" applyFill="1" applyBorder="1" applyAlignment="1">
      <alignment horizontal="center" vertical="center" textRotation="90" wrapText="1"/>
      <protection/>
    </xf>
    <xf numFmtId="0" fontId="47" fillId="0" borderId="19" xfId="176" applyFont="1" applyFill="1" applyBorder="1" applyAlignment="1">
      <alignment horizontal="center" vertical="center" wrapText="1"/>
      <protection/>
    </xf>
    <xf numFmtId="0" fontId="48" fillId="0" borderId="19" xfId="176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29" fillId="0" borderId="0" xfId="164" applyFont="1" applyBorder="1" applyAlignment="1">
      <alignment horizontal="left" vertical="center" wrapText="1"/>
      <protection/>
    </xf>
    <xf numFmtId="49" fontId="26" fillId="0" borderId="0" xfId="133" applyNumberFormat="1" applyFont="1" applyBorder="1" applyAlignment="1">
      <alignment horizontal="left" vertical="center" wrapText="1"/>
      <protection/>
    </xf>
    <xf numFmtId="0" fontId="5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44" fillId="0" borderId="0" xfId="167" applyFont="1" applyFill="1" applyBorder="1" applyAlignment="1" applyProtection="1">
      <alignment horizontal="center" vertical="center" wrapText="1"/>
      <protection locked="0"/>
    </xf>
    <xf numFmtId="0" fontId="49" fillId="0" borderId="19" xfId="175" applyFont="1" applyFill="1" applyBorder="1" applyAlignment="1">
      <alignment horizontal="center" vertical="center"/>
      <protection/>
    </xf>
    <xf numFmtId="0" fontId="57" fillId="0" borderId="19" xfId="175" applyFont="1" applyFill="1" applyBorder="1" applyAlignment="1">
      <alignment horizontal="center" vertical="center"/>
      <protection/>
    </xf>
    <xf numFmtId="0" fontId="54" fillId="0" borderId="23" xfId="178" applyFont="1" applyFill="1" applyBorder="1" applyAlignment="1">
      <alignment horizontal="center" vertical="center" wrapText="1"/>
      <protection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cel_BuiltIn_Пояснение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te" xfId="88"/>
    <cellStyle name="Output" xfId="89"/>
    <cellStyle name="TableStyleLight1" xfId="90"/>
    <cellStyle name="Title" xfId="91"/>
    <cellStyle name="Total" xfId="92"/>
    <cellStyle name="Warning Text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Денежный 2" xfId="114"/>
    <cellStyle name="Заголовок 1" xfId="115"/>
    <cellStyle name="Заголовок 1 2" xfId="116"/>
    <cellStyle name="Заголовок 2" xfId="117"/>
    <cellStyle name="Заголовок 2 2" xfId="118"/>
    <cellStyle name="Заголовок 3" xfId="119"/>
    <cellStyle name="Заголовок 3 2" xfId="120"/>
    <cellStyle name="Заголовок 4" xfId="121"/>
    <cellStyle name="Заголовок 4 2" xfId="122"/>
    <cellStyle name="Итог" xfId="123"/>
    <cellStyle name="Итог 2" xfId="124"/>
    <cellStyle name="Контрольная ячейка" xfId="125"/>
    <cellStyle name="Контрольная ячейка 2" xfId="126"/>
    <cellStyle name="Название" xfId="127"/>
    <cellStyle name="Название 2" xfId="128"/>
    <cellStyle name="Нейтральный" xfId="129"/>
    <cellStyle name="Нейтральный 2" xfId="130"/>
    <cellStyle name="Обычный 10" xfId="131"/>
    <cellStyle name="Обычный 10 2" xfId="132"/>
    <cellStyle name="Обычный 2" xfId="133"/>
    <cellStyle name="Обычный 2 2" xfId="134"/>
    <cellStyle name="Обычный 2 2 2" xfId="135"/>
    <cellStyle name="Обычный 2 2 3" xfId="136"/>
    <cellStyle name="Обычный 2 2 4" xfId="137"/>
    <cellStyle name="Обычный 2 2 5" xfId="138"/>
    <cellStyle name="Обычный 2 3" xfId="139"/>
    <cellStyle name="Обычный 2 3 2" xfId="140"/>
    <cellStyle name="Обычный 2 3 3" xfId="141"/>
    <cellStyle name="Обычный 2 4" xfId="142"/>
    <cellStyle name="Обычный 2_Выездка ноябрь 2010 г." xfId="143"/>
    <cellStyle name="Обычный 3" xfId="144"/>
    <cellStyle name="Обычный 3 2" xfId="145"/>
    <cellStyle name="Обычный 3 3" xfId="146"/>
    <cellStyle name="Обычный 3 3 2" xfId="147"/>
    <cellStyle name="Обычный 3 4" xfId="148"/>
    <cellStyle name="Обычный 3_Троеборье спартакиада 2014" xfId="149"/>
    <cellStyle name="Обычный 4" xfId="150"/>
    <cellStyle name="Обычный 4 2" xfId="151"/>
    <cellStyle name="Обычный 4 2 2" xfId="152"/>
    <cellStyle name="Обычный 5" xfId="153"/>
    <cellStyle name="Обычный 5 2" xfId="154"/>
    <cellStyle name="Обычный 6" xfId="155"/>
    <cellStyle name="Обычный 6 2" xfId="156"/>
    <cellStyle name="Обычный 6 3" xfId="157"/>
    <cellStyle name="Обычный 6 4" xfId="158"/>
    <cellStyle name="Обычный 7" xfId="159"/>
    <cellStyle name="Обычный 8" xfId="160"/>
    <cellStyle name="Обычный 8 2" xfId="161"/>
    <cellStyle name="Обычный 9" xfId="162"/>
    <cellStyle name="Обычный_210(1)" xfId="163"/>
    <cellStyle name="Обычный_Выездка ноябрь 2010 г." xfId="164"/>
    <cellStyle name="Обычный_Выездка ноябрь 2010 г. 2" xfId="165"/>
    <cellStyle name="Обычный_Выездка ноябрь 2010 г. 2 2" xfId="166"/>
    <cellStyle name="Обычный_выездка образец техно" xfId="167"/>
    <cellStyle name="Обычный_выездка протоколы" xfId="168"/>
    <cellStyle name="Обычный_Выездка технические1" xfId="169"/>
    <cellStyle name="Обычный_Выездка технические1_Подушкинр выездка.июль" xfId="170"/>
    <cellStyle name="Обычный_Детские выездка.xls5" xfId="171"/>
    <cellStyle name="Обычный_Детские выездка.xls5_старт фаворит" xfId="172"/>
    <cellStyle name="Обычный_Измайлово-2003 2" xfId="173"/>
    <cellStyle name="Обычный_Копия Тех резы Нижний Новгород" xfId="174"/>
    <cellStyle name="Обычный_Липецк 2009" xfId="175"/>
    <cellStyle name="Обычный_Лист1" xfId="176"/>
    <cellStyle name="Обычный_Лист1 2" xfId="177"/>
    <cellStyle name="Обычный_Лист1 2 2" xfId="178"/>
    <cellStyle name="Обычный_Нижний-10" xfId="179"/>
    <cellStyle name="Обычный_Россия (В) юниоры" xfId="180"/>
    <cellStyle name="Обычный_Тех.рез.езда молод.лош." xfId="181"/>
    <cellStyle name="Обычный_ЧМ выездка" xfId="182"/>
    <cellStyle name="Плохой" xfId="183"/>
    <cellStyle name="Плохой 2" xfId="184"/>
    <cellStyle name="Пояснение" xfId="185"/>
    <cellStyle name="Пояснение 2" xfId="186"/>
    <cellStyle name="Примечание" xfId="187"/>
    <cellStyle name="Примечание 2" xfId="188"/>
    <cellStyle name="Percent" xfId="189"/>
    <cellStyle name="Процентный 2" xfId="190"/>
    <cellStyle name="Связанная ячейка" xfId="191"/>
    <cellStyle name="Связанная ячейка 2" xfId="192"/>
    <cellStyle name="Текст предупреждения" xfId="193"/>
    <cellStyle name="Текст предупреждения 2" xfId="194"/>
    <cellStyle name="Comma" xfId="195"/>
    <cellStyle name="Comma [0]" xfId="196"/>
    <cellStyle name="Хороший" xfId="197"/>
    <cellStyle name="Хороший 2" xfId="19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704850</xdr:colOff>
      <xdr:row>1</xdr:row>
      <xdr:rowOff>381000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714375</xdr:colOff>
      <xdr:row>1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66675</xdr:rowOff>
    </xdr:from>
    <xdr:to>
      <xdr:col>1</xdr:col>
      <xdr:colOff>619125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428625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571500</xdr:colOff>
      <xdr:row>2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133350</xdr:rowOff>
    </xdr:from>
    <xdr:to>
      <xdr:col>1</xdr:col>
      <xdr:colOff>438150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66675</xdr:rowOff>
    </xdr:from>
    <xdr:to>
      <xdr:col>1</xdr:col>
      <xdr:colOff>771525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048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447675</xdr:rowOff>
    </xdr:from>
    <xdr:to>
      <xdr:col>1</xdr:col>
      <xdr:colOff>962025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76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1</xdr:row>
      <xdr:rowOff>304800</xdr:rowOff>
    </xdr:from>
    <xdr:to>
      <xdr:col>21</xdr:col>
      <xdr:colOff>504825</xdr:colOff>
      <xdr:row>3</xdr:row>
      <xdr:rowOff>190500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3048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352425</xdr:rowOff>
    </xdr:from>
    <xdr:to>
      <xdr:col>1</xdr:col>
      <xdr:colOff>1076325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1</xdr:col>
      <xdr:colOff>695325</xdr:colOff>
      <xdr:row>3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9"/>
  <sheetViews>
    <sheetView view="pageBreakPreview" zoomScale="75" zoomScaleNormal="40" zoomScaleSheetLayoutView="75" workbookViewId="0" topLeftCell="A1">
      <selection activeCell="A12" sqref="A12:V12"/>
    </sheetView>
  </sheetViews>
  <sheetFormatPr defaultColWidth="10.66015625" defaultRowHeight="57" customHeight="1"/>
  <cols>
    <col min="1" max="1" width="6.16015625" style="94" customWidth="1"/>
    <col min="2" max="2" width="24.83203125" style="94" customWidth="1"/>
    <col min="3" max="3" width="10.66015625" style="94" hidden="1" customWidth="1"/>
    <col min="4" max="4" width="7.66015625" style="94" customWidth="1"/>
    <col min="5" max="5" width="57.33203125" style="94" customWidth="1"/>
    <col min="6" max="6" width="10.66015625" style="94" hidden="1" customWidth="1"/>
    <col min="7" max="7" width="10.66015625" style="95" hidden="1" customWidth="1"/>
    <col min="8" max="8" width="40.16015625" style="94" customWidth="1"/>
    <col min="9" max="9" width="10.16015625" style="96" customWidth="1"/>
    <col min="10" max="10" width="13.83203125" style="97" customWidth="1"/>
    <col min="11" max="11" width="8.33203125" style="94" customWidth="1"/>
    <col min="12" max="12" width="9.66015625" style="96" customWidth="1"/>
    <col min="13" max="13" width="12.5" style="97" customWidth="1"/>
    <col min="14" max="14" width="5.83203125" style="94" customWidth="1"/>
    <col min="15" max="15" width="9.5" style="96" customWidth="1"/>
    <col min="16" max="16" width="12.5" style="97" customWidth="1"/>
    <col min="17" max="17" width="6" style="94" customWidth="1"/>
    <col min="18" max="19" width="6.5" style="94" customWidth="1"/>
    <col min="20" max="20" width="10.16015625" style="94" customWidth="1"/>
    <col min="21" max="21" width="5.83203125" style="94" customWidth="1"/>
    <col min="22" max="22" width="15.33203125" style="97" customWidth="1"/>
    <col min="23" max="25" width="0" style="94" hidden="1" customWidth="1"/>
    <col min="26" max="16384" width="10.66015625" style="94" customWidth="1"/>
  </cols>
  <sheetData>
    <row r="1" spans="1:23" s="10" customFormat="1" ht="63.75" customHeight="1">
      <c r="A1" s="540" t="s">
        <v>298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s="184" customFormat="1" ht="33" customHeight="1">
      <c r="A2" s="541" t="s">
        <v>43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</row>
    <row r="3" spans="1:25" s="322" customFormat="1" ht="32.25" customHeight="1">
      <c r="A3" s="539" t="s">
        <v>340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</row>
    <row r="4" spans="1:24" s="471" customFormat="1" ht="21.75" customHeight="1">
      <c r="A4" s="542" t="s">
        <v>6</v>
      </c>
      <c r="B4" s="542"/>
      <c r="C4" s="542"/>
      <c r="D4" s="542"/>
      <c r="E4" s="542"/>
      <c r="F4" s="138"/>
      <c r="G4" s="138"/>
      <c r="H4" s="138"/>
      <c r="I4" s="138"/>
      <c r="J4" s="140"/>
      <c r="K4" s="140"/>
      <c r="L4" s="140"/>
      <c r="M4" s="140"/>
      <c r="N4" s="140"/>
      <c r="O4" s="140"/>
      <c r="P4" s="140"/>
      <c r="Q4" s="140"/>
      <c r="R4" s="543" t="s">
        <v>299</v>
      </c>
      <c r="S4" s="543"/>
      <c r="T4" s="543"/>
      <c r="U4" s="543"/>
      <c r="V4" s="543"/>
      <c r="W4" s="543"/>
      <c r="X4" s="543"/>
    </row>
    <row r="5" spans="1:23" s="101" customFormat="1" ht="15" customHeight="1">
      <c r="A5" s="544" t="s">
        <v>45</v>
      </c>
      <c r="B5" s="546" t="s">
        <v>80</v>
      </c>
      <c r="C5" s="560" t="s">
        <v>47</v>
      </c>
      <c r="D5" s="560" t="s">
        <v>1</v>
      </c>
      <c r="E5" s="546" t="s">
        <v>81</v>
      </c>
      <c r="F5" s="546" t="s">
        <v>2</v>
      </c>
      <c r="G5" s="546" t="s">
        <v>3</v>
      </c>
      <c r="H5" s="554" t="s">
        <v>4</v>
      </c>
      <c r="I5" s="556" t="s">
        <v>75</v>
      </c>
      <c r="J5" s="556"/>
      <c r="K5" s="556"/>
      <c r="L5" s="557" t="s">
        <v>49</v>
      </c>
      <c r="M5" s="557"/>
      <c r="N5" s="557"/>
      <c r="O5" s="556" t="s">
        <v>50</v>
      </c>
      <c r="P5" s="556"/>
      <c r="Q5" s="556"/>
      <c r="R5" s="558" t="s">
        <v>51</v>
      </c>
      <c r="S5" s="558" t="s">
        <v>52</v>
      </c>
      <c r="T5" s="550" t="s">
        <v>53</v>
      </c>
      <c r="U5" s="550" t="s">
        <v>54</v>
      </c>
      <c r="V5" s="552" t="s">
        <v>55</v>
      </c>
      <c r="W5" s="548" t="s">
        <v>82</v>
      </c>
    </row>
    <row r="6" spans="1:25" s="101" customFormat="1" ht="51" customHeight="1">
      <c r="A6" s="545"/>
      <c r="B6" s="547"/>
      <c r="C6" s="561"/>
      <c r="D6" s="561"/>
      <c r="E6" s="547"/>
      <c r="F6" s="547"/>
      <c r="G6" s="547"/>
      <c r="H6" s="555"/>
      <c r="I6" s="270" t="s">
        <v>57</v>
      </c>
      <c r="J6" s="271" t="s">
        <v>58</v>
      </c>
      <c r="K6" s="272" t="s">
        <v>59</v>
      </c>
      <c r="L6" s="270" t="s">
        <v>57</v>
      </c>
      <c r="M6" s="271" t="s">
        <v>58</v>
      </c>
      <c r="N6" s="272" t="s">
        <v>59</v>
      </c>
      <c r="O6" s="270" t="s">
        <v>57</v>
      </c>
      <c r="P6" s="271" t="s">
        <v>58</v>
      </c>
      <c r="Q6" s="272" t="s">
        <v>59</v>
      </c>
      <c r="R6" s="559"/>
      <c r="S6" s="559"/>
      <c r="T6" s="551"/>
      <c r="U6" s="551"/>
      <c r="V6" s="553"/>
      <c r="W6" s="549"/>
      <c r="X6" s="273" t="s">
        <v>13</v>
      </c>
      <c r="Y6" s="102" t="s">
        <v>83</v>
      </c>
    </row>
    <row r="7" spans="1:24" s="99" customFormat="1" ht="45.75" customHeight="1">
      <c r="A7" s="536" t="s">
        <v>300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8"/>
      <c r="W7" s="439"/>
      <c r="X7" s="269"/>
    </row>
    <row r="8" spans="1:23" s="99" customFormat="1" ht="45.75" customHeight="1">
      <c r="A8" s="441">
        <f>RANK(V8,$V$8:$V$11)</f>
        <v>1</v>
      </c>
      <c r="B8" s="427" t="s">
        <v>213</v>
      </c>
      <c r="C8" s="399" t="s">
        <v>180</v>
      </c>
      <c r="D8" s="357" t="s">
        <v>13</v>
      </c>
      <c r="E8" s="486" t="s">
        <v>294</v>
      </c>
      <c r="F8" s="487" t="s">
        <v>284</v>
      </c>
      <c r="G8" s="488" t="s">
        <v>8</v>
      </c>
      <c r="H8" s="261" t="s">
        <v>6</v>
      </c>
      <c r="I8" s="442">
        <v>230.5</v>
      </c>
      <c r="J8" s="443">
        <f>I8/3.4-$R8*2</f>
        <v>67.79411764705883</v>
      </c>
      <c r="K8" s="444">
        <f>RANK(J8,J$8:J$11)</f>
        <v>1</v>
      </c>
      <c r="L8" s="442">
        <v>222</v>
      </c>
      <c r="M8" s="443">
        <f>L8/3.4-$R8*2</f>
        <v>65.29411764705883</v>
      </c>
      <c r="N8" s="444">
        <f>RANK(M8,M$8:M$11)</f>
        <v>1</v>
      </c>
      <c r="O8" s="442">
        <v>227.5</v>
      </c>
      <c r="P8" s="443">
        <f>O8/3.4-$R8*2</f>
        <v>66.91176470588235</v>
      </c>
      <c r="Q8" s="444">
        <f>RANK(P8,P$8:P$11)</f>
        <v>1</v>
      </c>
      <c r="R8" s="444"/>
      <c r="S8" s="444"/>
      <c r="T8" s="445">
        <f>O8+L8+I8</f>
        <v>680</v>
      </c>
      <c r="U8" s="446"/>
      <c r="V8" s="443">
        <f>(J8+M8+P8)/3</f>
        <v>66.66666666666667</v>
      </c>
      <c r="W8" s="98"/>
    </row>
    <row r="9" spans="1:23" s="99" customFormat="1" ht="45.75" customHeight="1">
      <c r="A9" s="441">
        <f>RANK(V9,$V$8:$V$11)</f>
        <v>2</v>
      </c>
      <c r="B9" s="402" t="s">
        <v>208</v>
      </c>
      <c r="C9" s="399" t="s">
        <v>155</v>
      </c>
      <c r="D9" s="357"/>
      <c r="E9" s="259" t="s">
        <v>202</v>
      </c>
      <c r="F9" s="274" t="s">
        <v>25</v>
      </c>
      <c r="G9" s="353" t="s">
        <v>154</v>
      </c>
      <c r="H9" s="358" t="s">
        <v>6</v>
      </c>
      <c r="I9" s="442">
        <v>218</v>
      </c>
      <c r="J9" s="443">
        <f>I9/3.4-$R9*2</f>
        <v>64.11764705882354</v>
      </c>
      <c r="K9" s="444">
        <f>RANK(J9,J$8:J$11)</f>
        <v>2</v>
      </c>
      <c r="L9" s="442">
        <v>219.5</v>
      </c>
      <c r="M9" s="443">
        <f>L9/3.4-$R9*2</f>
        <v>64.55882352941177</v>
      </c>
      <c r="N9" s="444">
        <f>RANK(M9,M$8:M$11)</f>
        <v>2</v>
      </c>
      <c r="O9" s="442">
        <v>214.5</v>
      </c>
      <c r="P9" s="443">
        <f>O9/3.4-$R9*2</f>
        <v>63.08823529411765</v>
      </c>
      <c r="Q9" s="444">
        <f>RANK(P9,P$8:P$11)</f>
        <v>2</v>
      </c>
      <c r="R9" s="444"/>
      <c r="S9" s="444"/>
      <c r="T9" s="445">
        <f>O9+L9+I9</f>
        <v>652</v>
      </c>
      <c r="U9" s="446"/>
      <c r="V9" s="443">
        <f>(J9+M9+P9)/3</f>
        <v>63.92156862745099</v>
      </c>
      <c r="W9" s="98"/>
    </row>
    <row r="10" spans="1:23" s="99" customFormat="1" ht="45.75" customHeight="1" hidden="1">
      <c r="A10" s="441">
        <f>RANK(V10,$V$8:$V$11)</f>
        <v>3</v>
      </c>
      <c r="B10" s="267"/>
      <c r="C10" s="399"/>
      <c r="D10" s="268"/>
      <c r="E10" s="428"/>
      <c r="F10" s="397"/>
      <c r="G10" s="400"/>
      <c r="H10" s="358"/>
      <c r="I10" s="442"/>
      <c r="J10" s="443">
        <f>I10/3.4-$R10*2</f>
        <v>0</v>
      </c>
      <c r="K10" s="444">
        <f>RANK(J10,J$8:J$11)</f>
        <v>3</v>
      </c>
      <c r="L10" s="442"/>
      <c r="M10" s="443">
        <f>L10/3.4-$R10*2</f>
        <v>0</v>
      </c>
      <c r="N10" s="444">
        <f>RANK(M10,M$8:M$11)</f>
        <v>3</v>
      </c>
      <c r="O10" s="442"/>
      <c r="P10" s="443">
        <f>O10/3.4-$R10*2</f>
        <v>0</v>
      </c>
      <c r="Q10" s="444">
        <f>RANK(P10,P$8:P$11)</f>
        <v>3</v>
      </c>
      <c r="R10" s="444"/>
      <c r="S10" s="444"/>
      <c r="T10" s="445">
        <f>O10+L10+I10</f>
        <v>0</v>
      </c>
      <c r="U10" s="446"/>
      <c r="V10" s="443">
        <f>(J10+M10+P10)/3</f>
        <v>0</v>
      </c>
      <c r="W10" s="98"/>
    </row>
    <row r="11" spans="1:23" s="99" customFormat="1" ht="45.75" customHeight="1" hidden="1">
      <c r="A11" s="441">
        <f>RANK(V11,$V$8:$V$11)</f>
        <v>3</v>
      </c>
      <c r="B11" s="428"/>
      <c r="C11" s="399"/>
      <c r="D11" s="268"/>
      <c r="E11" s="266"/>
      <c r="F11" s="397"/>
      <c r="G11" s="261"/>
      <c r="H11" s="403"/>
      <c r="I11" s="442"/>
      <c r="J11" s="443">
        <f>I11/3.4-$R11*2</f>
        <v>0</v>
      </c>
      <c r="K11" s="444">
        <f>RANK(J11,J$8:J$11)</f>
        <v>3</v>
      </c>
      <c r="L11" s="442"/>
      <c r="M11" s="443">
        <f>L11/3.4-$R11*2</f>
        <v>0</v>
      </c>
      <c r="N11" s="444">
        <f>RANK(M11,M$8:M$11)</f>
        <v>3</v>
      </c>
      <c r="O11" s="442"/>
      <c r="P11" s="443">
        <f>O11/3.4-$R11*2</f>
        <v>0</v>
      </c>
      <c r="Q11" s="444">
        <f>RANK(P11,P$8:P$11)</f>
        <v>3</v>
      </c>
      <c r="R11" s="444"/>
      <c r="S11" s="444"/>
      <c r="T11" s="445">
        <f>O11+L11+I11</f>
        <v>0</v>
      </c>
      <c r="U11" s="446"/>
      <c r="V11" s="443">
        <f>(J11+M11+P11)/3</f>
        <v>0</v>
      </c>
      <c r="W11" s="98"/>
    </row>
    <row r="12" spans="1:24" s="99" customFormat="1" ht="45.75" customHeight="1">
      <c r="A12" s="536" t="s">
        <v>109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8"/>
      <c r="W12" s="439"/>
      <c r="X12" s="269"/>
    </row>
    <row r="13" spans="1:23" s="99" customFormat="1" ht="45.75" customHeight="1">
      <c r="A13" s="441">
        <f>RANK(V13,$V$13:$V$15)</f>
        <v>1</v>
      </c>
      <c r="B13" s="428" t="s">
        <v>183</v>
      </c>
      <c r="C13" s="263" t="s">
        <v>145</v>
      </c>
      <c r="D13" s="400" t="s">
        <v>14</v>
      </c>
      <c r="E13" s="259" t="s">
        <v>177</v>
      </c>
      <c r="F13" s="274" t="s">
        <v>121</v>
      </c>
      <c r="G13" s="485" t="s">
        <v>8</v>
      </c>
      <c r="H13" s="400" t="s">
        <v>6</v>
      </c>
      <c r="I13" s="442">
        <v>313.5</v>
      </c>
      <c r="J13" s="443">
        <f>I13/4.6-$R13*2</f>
        <v>68.15217391304348</v>
      </c>
      <c r="K13" s="444">
        <f>RANK(J13,J$13:J$16)</f>
        <v>1</v>
      </c>
      <c r="L13" s="442">
        <v>295</v>
      </c>
      <c r="M13" s="443">
        <f>L13/4.6-$R13*2</f>
        <v>64.1304347826087</v>
      </c>
      <c r="N13" s="444">
        <f>RANK(M13,M$13:M$16)</f>
        <v>2</v>
      </c>
      <c r="O13" s="442">
        <v>297.5</v>
      </c>
      <c r="P13" s="443">
        <f>O13/4.6-$R13*2</f>
        <v>64.67391304347827</v>
      </c>
      <c r="Q13" s="444">
        <f>RANK(P13,P$13:P$16)</f>
        <v>2</v>
      </c>
      <c r="R13" s="444"/>
      <c r="S13" s="444"/>
      <c r="T13" s="445">
        <f>O13+L13+I13</f>
        <v>906</v>
      </c>
      <c r="U13" s="446"/>
      <c r="V13" s="443">
        <f>(J13+M13+P13)/3</f>
        <v>65.65217391304348</v>
      </c>
      <c r="W13" s="98"/>
    </row>
    <row r="14" spans="1:23" s="99" customFormat="1" ht="45.75" customHeight="1">
      <c r="A14" s="441">
        <f>RANK(V14,$V$13:$V$15)</f>
        <v>2</v>
      </c>
      <c r="B14" s="267" t="s">
        <v>207</v>
      </c>
      <c r="C14" s="265" t="s">
        <v>28</v>
      </c>
      <c r="D14" s="400" t="s">
        <v>14</v>
      </c>
      <c r="E14" s="266" t="s">
        <v>295</v>
      </c>
      <c r="F14" s="420" t="s">
        <v>296</v>
      </c>
      <c r="G14" s="398" t="s">
        <v>297</v>
      </c>
      <c r="H14" s="400" t="s">
        <v>6</v>
      </c>
      <c r="I14" s="442">
        <v>299</v>
      </c>
      <c r="J14" s="443">
        <f>I14/4.6-$R14*2</f>
        <v>65</v>
      </c>
      <c r="K14" s="444">
        <f>RANK(J14,J$13:J$16)</f>
        <v>2</v>
      </c>
      <c r="L14" s="442">
        <v>299.5</v>
      </c>
      <c r="M14" s="443">
        <f>L14/4.6-$R14*2</f>
        <v>65.10869565217392</v>
      </c>
      <c r="N14" s="444">
        <f>RANK(M14,M$13:M$16)</f>
        <v>1</v>
      </c>
      <c r="O14" s="442">
        <v>301.5</v>
      </c>
      <c r="P14" s="443">
        <f>O14/4.6-$R14*2</f>
        <v>65.54347826086958</v>
      </c>
      <c r="Q14" s="444">
        <f>RANK(P14,P$13:P$16)</f>
        <v>1</v>
      </c>
      <c r="R14" s="444"/>
      <c r="S14" s="444"/>
      <c r="T14" s="445">
        <f>O14+L14+I14</f>
        <v>900</v>
      </c>
      <c r="U14" s="446"/>
      <c r="V14" s="443">
        <f>(J14+M14+P14)/3</f>
        <v>65.21739130434783</v>
      </c>
      <c r="W14" s="98"/>
    </row>
    <row r="15" spans="1:23" s="99" customFormat="1" ht="45.75" customHeight="1" hidden="1">
      <c r="A15" s="441">
        <f>RANK(V15,$V$8:$V$11)</f>
        <v>3</v>
      </c>
      <c r="B15" s="267"/>
      <c r="C15" s="399"/>
      <c r="D15" s="268"/>
      <c r="E15" s="428"/>
      <c r="F15" s="397"/>
      <c r="G15" s="400"/>
      <c r="H15" s="358"/>
      <c r="I15" s="442"/>
      <c r="J15" s="443">
        <f>I15/3.4-$R15*2</f>
        <v>0</v>
      </c>
      <c r="K15" s="444">
        <f>RANK(J15,J$13:J$16)</f>
        <v>3</v>
      </c>
      <c r="L15" s="442"/>
      <c r="M15" s="443">
        <f>L15/3.4-$R15*2</f>
        <v>0</v>
      </c>
      <c r="N15" s="444">
        <f>RANK(M15,M$13:M$16)</f>
        <v>3</v>
      </c>
      <c r="O15" s="442"/>
      <c r="P15" s="443">
        <f>O15/3.4-$R15*2</f>
        <v>0</v>
      </c>
      <c r="Q15" s="444">
        <f>RANK(P15,P$13:P$16)</f>
        <v>3</v>
      </c>
      <c r="R15" s="444"/>
      <c r="S15" s="444"/>
      <c r="T15" s="445">
        <f>O15+L15+I15</f>
        <v>0</v>
      </c>
      <c r="U15" s="446"/>
      <c r="V15" s="443">
        <f>(J15+M15+P15)/3</f>
        <v>0</v>
      </c>
      <c r="W15" s="98"/>
    </row>
    <row r="16" spans="1:23" s="99" customFormat="1" ht="45.75" customHeight="1" hidden="1">
      <c r="A16" s="441">
        <f>RANK(V16,$V$8:$V$11)</f>
        <v>3</v>
      </c>
      <c r="B16" s="428"/>
      <c r="C16" s="399"/>
      <c r="D16" s="268"/>
      <c r="E16" s="266"/>
      <c r="F16" s="397"/>
      <c r="G16" s="261"/>
      <c r="H16" s="403"/>
      <c r="I16" s="442"/>
      <c r="J16" s="443">
        <f>I16/3.4-$R16*2</f>
        <v>0</v>
      </c>
      <c r="K16" s="444">
        <f>RANK(J16,J$13:J$16)</f>
        <v>3</v>
      </c>
      <c r="L16" s="442"/>
      <c r="M16" s="443">
        <f>L16/3.4-$R16*2</f>
        <v>0</v>
      </c>
      <c r="N16" s="444">
        <f>RANK(M16,M$13:M$16)</f>
        <v>3</v>
      </c>
      <c r="O16" s="442"/>
      <c r="P16" s="443">
        <f>O16/3.4-$R16*2</f>
        <v>0</v>
      </c>
      <c r="Q16" s="444">
        <f>RANK(P16,P$13:P$16)</f>
        <v>3</v>
      </c>
      <c r="R16" s="444"/>
      <c r="S16" s="444"/>
      <c r="T16" s="445">
        <f>O16+L16+I16</f>
        <v>0</v>
      </c>
      <c r="U16" s="446"/>
      <c r="V16" s="443">
        <f>(J16+M16+P16)/3</f>
        <v>0</v>
      </c>
      <c r="W16" s="98"/>
    </row>
    <row r="17" spans="1:23" s="17" customFormat="1" ht="61.5" customHeight="1">
      <c r="A17" s="16" t="s">
        <v>60</v>
      </c>
      <c r="E17" s="363"/>
      <c r="H17" s="250"/>
      <c r="I17" s="437" t="s">
        <v>337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W17" s="19"/>
    </row>
    <row r="18" spans="1:23" s="17" customFormat="1" ht="61.5" customHeight="1">
      <c r="A18" s="16" t="s">
        <v>61</v>
      </c>
      <c r="E18" s="363"/>
      <c r="H18" s="18"/>
      <c r="I18" s="249" t="s">
        <v>248</v>
      </c>
      <c r="R18" s="16"/>
      <c r="W18" s="19"/>
    </row>
    <row r="19" spans="2:22" s="105" customFormat="1" ht="60.75" customHeight="1">
      <c r="B19" s="106"/>
      <c r="C19" s="107"/>
      <c r="D19" s="108"/>
      <c r="E19" s="108"/>
      <c r="F19" s="108"/>
      <c r="H19" s="109"/>
      <c r="I19" s="110"/>
      <c r="J19" s="111"/>
      <c r="L19" s="110"/>
      <c r="M19" s="111"/>
      <c r="O19" s="110"/>
      <c r="P19" s="111"/>
      <c r="V19" s="111"/>
    </row>
  </sheetData>
  <sheetProtection selectLockedCells="1" selectUnlockedCells="1"/>
  <mergeCells count="24">
    <mergeCell ref="C5:C6"/>
    <mergeCell ref="D5:D6"/>
    <mergeCell ref="E5:E6"/>
    <mergeCell ref="F5:F6"/>
    <mergeCell ref="S5:S6"/>
    <mergeCell ref="T5:T6"/>
    <mergeCell ref="O5:Q5"/>
    <mergeCell ref="U5:U6"/>
    <mergeCell ref="V5:V6"/>
    <mergeCell ref="G5:G6"/>
    <mergeCell ref="H5:H6"/>
    <mergeCell ref="I5:K5"/>
    <mergeCell ref="L5:N5"/>
    <mergeCell ref="R5:R6"/>
    <mergeCell ref="A12:V12"/>
    <mergeCell ref="A3:Y3"/>
    <mergeCell ref="A1:W1"/>
    <mergeCell ref="A7:V7"/>
    <mergeCell ref="A2:W2"/>
    <mergeCell ref="A4:E4"/>
    <mergeCell ref="R4:X4"/>
    <mergeCell ref="A5:A6"/>
    <mergeCell ref="B5:B6"/>
    <mergeCell ref="W5:W6"/>
  </mergeCells>
  <conditionalFormatting sqref="B8:B11 E8:E11">
    <cfRule type="duplicateValues" priority="30" dxfId="10" stopIfTrue="1">
      <formula>AND(COUNTIF($B$8:$B$11,B8)+COUNTIF($E$8:$E$11,B8)&gt;1,NOT(ISBLANK(B8)))</formula>
    </cfRule>
  </conditionalFormatting>
  <conditionalFormatting sqref="B13:B16 E13:E16">
    <cfRule type="duplicateValues" priority="1" dxfId="10" stopIfTrue="1">
      <formula>AND(COUNTIF($B$13:$B$16,B13)+COUNTIF($E$13:$E$16,B13)&gt;1,NOT(ISBLANK(B13)))</formula>
    </cfRule>
  </conditionalFormatting>
  <printOptions horizontalCentered="1"/>
  <pageMargins left="0.196527777777778" right="0" top="0.696527778" bottom="0.196527777777778" header="0.71" footer="0.511805555555556"/>
  <pageSetup fitToHeight="0" fitToWidth="1"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Y12"/>
  <sheetViews>
    <sheetView view="pageBreakPreview" zoomScale="70" zoomScaleNormal="40" zoomScaleSheetLayoutView="70" workbookViewId="0" topLeftCell="A1">
      <selection activeCell="I13" sqref="I13"/>
    </sheetView>
  </sheetViews>
  <sheetFormatPr defaultColWidth="10.66015625" defaultRowHeight="57" customHeight="1"/>
  <cols>
    <col min="1" max="1" width="6.16015625" style="94" customWidth="1"/>
    <col min="2" max="2" width="24.83203125" style="94" customWidth="1"/>
    <col min="3" max="3" width="10.66015625" style="94" hidden="1" customWidth="1"/>
    <col min="4" max="4" width="7.66015625" style="94" customWidth="1"/>
    <col min="5" max="5" width="57.33203125" style="94" customWidth="1"/>
    <col min="6" max="6" width="10.66015625" style="94" hidden="1" customWidth="1"/>
    <col min="7" max="7" width="10.66015625" style="95" hidden="1" customWidth="1"/>
    <col min="8" max="8" width="40.16015625" style="94" customWidth="1"/>
    <col min="9" max="9" width="10.16015625" style="96" customWidth="1"/>
    <col min="10" max="10" width="13.83203125" style="97" customWidth="1"/>
    <col min="11" max="11" width="8.33203125" style="94" customWidth="1"/>
    <col min="12" max="12" width="9.66015625" style="96" customWidth="1"/>
    <col min="13" max="13" width="12.5" style="97" customWidth="1"/>
    <col min="14" max="14" width="5.83203125" style="94" customWidth="1"/>
    <col min="15" max="15" width="9.5" style="96" customWidth="1"/>
    <col min="16" max="16" width="12.5" style="97" customWidth="1"/>
    <col min="17" max="17" width="6" style="94" customWidth="1"/>
    <col min="18" max="19" width="6.5" style="94" customWidth="1"/>
    <col min="20" max="20" width="10.16015625" style="94" customWidth="1"/>
    <col min="21" max="21" width="5.83203125" style="94" customWidth="1"/>
    <col min="22" max="22" width="15.33203125" style="97" customWidth="1"/>
    <col min="23" max="25" width="0" style="94" hidden="1" customWidth="1"/>
    <col min="26" max="16384" width="10.66015625" style="94" customWidth="1"/>
  </cols>
  <sheetData>
    <row r="1" spans="1:23" s="10" customFormat="1" ht="44.25" customHeight="1">
      <c r="A1" s="540" t="s">
        <v>246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s="184" customFormat="1" ht="33" customHeight="1">
      <c r="A2" s="660" t="s">
        <v>43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</row>
    <row r="3" spans="1:24" s="99" customFormat="1" ht="37.5" customHeight="1">
      <c r="A3" s="665" t="s">
        <v>119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439"/>
      <c r="X3" s="269"/>
    </row>
    <row r="4" spans="1:25" s="322" customFormat="1" ht="32.25" customHeight="1">
      <c r="A4" s="539" t="s">
        <v>221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</row>
    <row r="5" spans="1:24" s="42" customFormat="1" ht="21.75" customHeight="1">
      <c r="A5" s="596" t="s">
        <v>6</v>
      </c>
      <c r="B5" s="596"/>
      <c r="C5" s="596"/>
      <c r="D5" s="596"/>
      <c r="E5" s="596"/>
      <c r="F5" s="39"/>
      <c r="G5" s="39"/>
      <c r="H5" s="40"/>
      <c r="I5" s="40"/>
      <c r="J5" s="41"/>
      <c r="K5" s="41"/>
      <c r="L5" s="41"/>
      <c r="M5" s="41"/>
      <c r="N5" s="41"/>
      <c r="O5" s="41"/>
      <c r="P5" s="41"/>
      <c r="Q5" s="41"/>
      <c r="R5" s="666" t="s">
        <v>245</v>
      </c>
      <c r="S5" s="666"/>
      <c r="T5" s="666"/>
      <c r="U5" s="666"/>
      <c r="V5" s="666"/>
      <c r="W5" s="666"/>
      <c r="X5" s="666"/>
    </row>
    <row r="6" spans="1:23" s="101" customFormat="1" ht="15" customHeight="1">
      <c r="A6" s="544" t="s">
        <v>45</v>
      </c>
      <c r="B6" s="546" t="s">
        <v>80</v>
      </c>
      <c r="C6" s="560" t="s">
        <v>47</v>
      </c>
      <c r="D6" s="560" t="s">
        <v>1</v>
      </c>
      <c r="E6" s="546" t="s">
        <v>81</v>
      </c>
      <c r="F6" s="546" t="s">
        <v>2</v>
      </c>
      <c r="G6" s="546" t="s">
        <v>3</v>
      </c>
      <c r="H6" s="554" t="s">
        <v>4</v>
      </c>
      <c r="I6" s="556" t="s">
        <v>75</v>
      </c>
      <c r="J6" s="556"/>
      <c r="K6" s="556"/>
      <c r="L6" s="557" t="s">
        <v>49</v>
      </c>
      <c r="M6" s="557"/>
      <c r="N6" s="557"/>
      <c r="O6" s="556" t="s">
        <v>50</v>
      </c>
      <c r="P6" s="556"/>
      <c r="Q6" s="556"/>
      <c r="R6" s="558" t="s">
        <v>51</v>
      </c>
      <c r="S6" s="558" t="s">
        <v>52</v>
      </c>
      <c r="T6" s="550" t="s">
        <v>53</v>
      </c>
      <c r="U6" s="550" t="s">
        <v>54</v>
      </c>
      <c r="V6" s="552" t="s">
        <v>55</v>
      </c>
      <c r="W6" s="548" t="s">
        <v>82</v>
      </c>
    </row>
    <row r="7" spans="1:25" s="101" customFormat="1" ht="51" customHeight="1">
      <c r="A7" s="545"/>
      <c r="B7" s="547"/>
      <c r="C7" s="561"/>
      <c r="D7" s="561"/>
      <c r="E7" s="547"/>
      <c r="F7" s="547"/>
      <c r="G7" s="547"/>
      <c r="H7" s="555"/>
      <c r="I7" s="270" t="s">
        <v>57</v>
      </c>
      <c r="J7" s="271" t="s">
        <v>58</v>
      </c>
      <c r="K7" s="272" t="s">
        <v>59</v>
      </c>
      <c r="L7" s="270" t="s">
        <v>57</v>
      </c>
      <c r="M7" s="271" t="s">
        <v>58</v>
      </c>
      <c r="N7" s="272" t="s">
        <v>59</v>
      </c>
      <c r="O7" s="270" t="s">
        <v>57</v>
      </c>
      <c r="P7" s="271" t="s">
        <v>58</v>
      </c>
      <c r="Q7" s="272" t="s">
        <v>59</v>
      </c>
      <c r="R7" s="559"/>
      <c r="S7" s="559"/>
      <c r="T7" s="551"/>
      <c r="U7" s="551"/>
      <c r="V7" s="553"/>
      <c r="W7" s="549"/>
      <c r="X7" s="273" t="s">
        <v>13</v>
      </c>
      <c r="Y7" s="102" t="s">
        <v>83</v>
      </c>
    </row>
    <row r="8" spans="1:25" s="355" customFormat="1" ht="51.75" customHeight="1">
      <c r="A8" s="362">
        <f>RANK(V8,$V$8:$V$9)</f>
        <v>1</v>
      </c>
      <c r="B8" s="428" t="s">
        <v>183</v>
      </c>
      <c r="C8" s="399" t="s">
        <v>145</v>
      </c>
      <c r="D8" s="400" t="s">
        <v>14</v>
      </c>
      <c r="E8" s="259" t="s">
        <v>177</v>
      </c>
      <c r="F8" s="274" t="s">
        <v>121</v>
      </c>
      <c r="G8" s="435" t="s">
        <v>8</v>
      </c>
      <c r="H8" s="400" t="s">
        <v>6</v>
      </c>
      <c r="I8" s="326">
        <v>227</v>
      </c>
      <c r="J8" s="324">
        <f>I8/3.4</f>
        <v>66.76470588235294</v>
      </c>
      <c r="K8" s="325">
        <f>RANK(J8,$J$8:$J$9)</f>
        <v>1</v>
      </c>
      <c r="L8" s="326">
        <v>235</v>
      </c>
      <c r="M8" s="324">
        <f>L8/3.4</f>
        <v>69.11764705882354</v>
      </c>
      <c r="N8" s="325">
        <f>RANK(M8,$M$8:$M$9)</f>
        <v>1</v>
      </c>
      <c r="O8" s="326">
        <v>232.5</v>
      </c>
      <c r="P8" s="324">
        <f>O8/3.4</f>
        <v>68.38235294117648</v>
      </c>
      <c r="Q8" s="325">
        <f>RANK(P8,$P$8:$P$9)</f>
        <v>1</v>
      </c>
      <c r="R8" s="325"/>
      <c r="S8" s="325"/>
      <c r="T8" s="327">
        <f>O8+L8+I8</f>
        <v>694.5</v>
      </c>
      <c r="U8" s="328"/>
      <c r="V8" s="324">
        <f>(J8+M8+P8)/3</f>
        <v>68.08823529411764</v>
      </c>
      <c r="W8" s="359"/>
      <c r="Y8" s="360"/>
    </row>
    <row r="9" spans="1:25" s="355" customFormat="1" ht="51.75" customHeight="1">
      <c r="A9" s="362">
        <f>RANK(V9,$V$8:$V$9)</f>
        <v>2</v>
      </c>
      <c r="B9" s="428" t="s">
        <v>183</v>
      </c>
      <c r="C9" s="399" t="s">
        <v>145</v>
      </c>
      <c r="D9" s="268" t="s">
        <v>14</v>
      </c>
      <c r="E9" s="259" t="s">
        <v>214</v>
      </c>
      <c r="F9" s="397"/>
      <c r="G9" s="261" t="s">
        <v>8</v>
      </c>
      <c r="H9" s="261" t="s">
        <v>6</v>
      </c>
      <c r="I9" s="326">
        <v>226</v>
      </c>
      <c r="J9" s="324">
        <f>I9/3.4-$R9*2</f>
        <v>66.47058823529412</v>
      </c>
      <c r="K9" s="325">
        <f>RANK(J9,$J$8:$J$9)</f>
        <v>2</v>
      </c>
      <c r="L9" s="326">
        <v>220</v>
      </c>
      <c r="M9" s="324">
        <f>L9/3.4-$R9*2</f>
        <v>64.70588235294117</v>
      </c>
      <c r="N9" s="325">
        <f>RANK(M9,$M$8:$M$9)</f>
        <v>2</v>
      </c>
      <c r="O9" s="326">
        <v>222.5</v>
      </c>
      <c r="P9" s="324">
        <f>O9/3.4-$R9*2</f>
        <v>65.44117647058823</v>
      </c>
      <c r="Q9" s="325">
        <f>RANK(P9,$P$8:$P$9)</f>
        <v>2</v>
      </c>
      <c r="R9" s="325"/>
      <c r="S9" s="325"/>
      <c r="T9" s="327">
        <f>O9+L9+I9</f>
        <v>668.5</v>
      </c>
      <c r="U9" s="328"/>
      <c r="V9" s="324">
        <f>(J9+M9+P9)/3</f>
        <v>65.53921568627452</v>
      </c>
      <c r="W9" s="359"/>
      <c r="Y9" s="360"/>
    </row>
    <row r="10" spans="1:23" s="17" customFormat="1" ht="61.5" customHeight="1">
      <c r="A10" s="16" t="s">
        <v>60</v>
      </c>
      <c r="E10" s="363"/>
      <c r="H10" s="250"/>
      <c r="I10" s="437" t="s">
        <v>228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W10" s="19"/>
    </row>
    <row r="11" spans="1:23" s="17" customFormat="1" ht="61.5" customHeight="1">
      <c r="A11" s="16" t="s">
        <v>61</v>
      </c>
      <c r="E11" s="363"/>
      <c r="H11" s="18"/>
      <c r="I11" s="249" t="s">
        <v>248</v>
      </c>
      <c r="R11" s="16"/>
      <c r="W11" s="19"/>
    </row>
    <row r="12" spans="2:22" s="105" customFormat="1" ht="60.75" customHeight="1">
      <c r="B12" s="106"/>
      <c r="C12" s="107"/>
      <c r="D12" s="108"/>
      <c r="E12" s="108"/>
      <c r="F12" s="108"/>
      <c r="H12" s="109"/>
      <c r="I12" s="110"/>
      <c r="J12" s="111"/>
      <c r="L12" s="110"/>
      <c r="M12" s="111"/>
      <c r="O12" s="110"/>
      <c r="P12" s="111"/>
      <c r="V12" s="111"/>
    </row>
  </sheetData>
  <sheetProtection selectLockedCells="1" selectUnlockedCells="1"/>
  <mergeCells count="23">
    <mergeCell ref="A1:W1"/>
    <mergeCell ref="A2:W2"/>
    <mergeCell ref="A4:Y4"/>
    <mergeCell ref="A5:E5"/>
    <mergeCell ref="R5:X5"/>
    <mergeCell ref="A6:A7"/>
    <mergeCell ref="B6:B7"/>
    <mergeCell ref="C6:C7"/>
    <mergeCell ref="D6:D7"/>
    <mergeCell ref="E6:E7"/>
    <mergeCell ref="W6:W7"/>
    <mergeCell ref="F6:F7"/>
    <mergeCell ref="G6:G7"/>
    <mergeCell ref="H6:H7"/>
    <mergeCell ref="I6:K6"/>
    <mergeCell ref="L6:N6"/>
    <mergeCell ref="O6:Q6"/>
    <mergeCell ref="A3:V3"/>
    <mergeCell ref="R6:R7"/>
    <mergeCell ref="S6:S7"/>
    <mergeCell ref="T6:T7"/>
    <mergeCell ref="U6:U7"/>
    <mergeCell ref="V6:V7"/>
  </mergeCells>
  <conditionalFormatting sqref="B8">
    <cfRule type="duplicateValues" priority="3" dxfId="10" stopIfTrue="1">
      <formula>AND(COUNTIF($B$8:$B$8,B8)&gt;1,NOT(ISBLANK(B8)))</formula>
    </cfRule>
  </conditionalFormatting>
  <conditionalFormatting sqref="B8 E8">
    <cfRule type="duplicateValues" priority="4" dxfId="10" stopIfTrue="1">
      <formula>AND(COUNTIF($B$8:$B$8,B8)+COUNTIF($E$8:$E$8,B8)&gt;1,NOT(ISBLANK(B8)))</formula>
    </cfRule>
  </conditionalFormatting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F13"/>
  <sheetViews>
    <sheetView view="pageBreakPreview" zoomScale="75" zoomScaleNormal="77" zoomScaleSheetLayoutView="75" zoomScalePageLayoutView="0" workbookViewId="0" topLeftCell="A1">
      <selection activeCell="L11" sqref="L11"/>
    </sheetView>
  </sheetViews>
  <sheetFormatPr defaultColWidth="10.66015625" defaultRowHeight="21.75" customHeight="1"/>
  <cols>
    <col min="1" max="1" width="5.5" style="131" customWidth="1"/>
    <col min="2" max="2" width="20.83203125" style="131" customWidth="1"/>
    <col min="3" max="3" width="0" style="131" hidden="1" customWidth="1"/>
    <col min="4" max="4" width="7.66015625" style="131" customWidth="1"/>
    <col min="5" max="5" width="50.83203125" style="131" customWidth="1"/>
    <col min="6" max="6" width="0" style="131" hidden="1" customWidth="1"/>
    <col min="7" max="7" width="0" style="132" hidden="1" customWidth="1"/>
    <col min="8" max="8" width="22.83203125" style="131" customWidth="1"/>
    <col min="9" max="10" width="10.66015625" style="133" customWidth="1"/>
    <col min="11" max="11" width="12.66015625" style="134" customWidth="1"/>
    <col min="12" max="12" width="5.16015625" style="131" customWidth="1"/>
    <col min="13" max="14" width="10.83203125" style="131" customWidth="1"/>
    <col min="15" max="15" width="17" style="134" customWidth="1"/>
    <col min="16" max="16" width="5.33203125" style="131" customWidth="1"/>
    <col min="17" max="18" width="10.66015625" style="133" customWidth="1"/>
    <col min="19" max="19" width="19.16015625" style="134" customWidth="1"/>
    <col min="20" max="20" width="5.5" style="131" customWidth="1"/>
    <col min="21" max="21" width="12.5" style="131" customWidth="1"/>
    <col min="22" max="22" width="14.16015625" style="131" customWidth="1"/>
    <col min="23" max="23" width="5.5" style="133" customWidth="1"/>
    <col min="24" max="24" width="18.5" style="135" customWidth="1"/>
    <col min="25" max="25" width="0" style="131" hidden="1" customWidth="1"/>
    <col min="26" max="26" width="5.83203125" style="131" customWidth="1"/>
    <col min="27" max="27" width="10.66015625" style="131" customWidth="1"/>
    <col min="28" max="28" width="14.33203125" style="136" customWidth="1"/>
    <col min="29" max="31" width="10.66015625" style="131" customWidth="1"/>
    <col min="32" max="32" width="12.33203125" style="131" customWidth="1"/>
    <col min="33" max="16384" width="10.66015625" style="131" customWidth="1"/>
  </cols>
  <sheetData>
    <row r="1" spans="1:24" s="184" customFormat="1" ht="46.5" customHeight="1">
      <c r="A1" s="667" t="s">
        <v>160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</row>
    <row r="2" spans="1:24" s="184" customFormat="1" ht="34.5" customHeight="1">
      <c r="A2" s="660" t="s">
        <v>43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</row>
    <row r="3" spans="1:24" s="365" customFormat="1" ht="34.5" customHeight="1">
      <c r="A3" s="668" t="s">
        <v>97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</row>
    <row r="4" spans="1:24" s="120" customFormat="1" ht="34.5" customHeight="1">
      <c r="A4" s="644" t="s">
        <v>161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</row>
    <row r="5" spans="1:24" s="141" customFormat="1" ht="21.75" customHeight="1">
      <c r="A5" s="542" t="s">
        <v>32</v>
      </c>
      <c r="B5" s="542"/>
      <c r="C5" s="542"/>
      <c r="D5" s="542"/>
      <c r="E5" s="542"/>
      <c r="F5" s="138"/>
      <c r="G5" s="139"/>
      <c r="H5" s="140"/>
      <c r="I5" s="140"/>
      <c r="J5" s="140"/>
      <c r="K5" s="140"/>
      <c r="L5" s="140"/>
      <c r="M5" s="140"/>
      <c r="N5" s="140"/>
      <c r="O5" s="140"/>
      <c r="P5" s="140"/>
      <c r="R5" s="142"/>
      <c r="S5" s="142"/>
      <c r="T5" s="142"/>
      <c r="W5" s="143"/>
      <c r="X5" s="43" t="s">
        <v>157</v>
      </c>
    </row>
    <row r="6" spans="1:28" s="147" customFormat="1" ht="22.5" customHeight="1">
      <c r="A6" s="669" t="s">
        <v>45</v>
      </c>
      <c r="B6" s="670" t="s">
        <v>98</v>
      </c>
      <c r="C6" s="145"/>
      <c r="D6" s="671" t="s">
        <v>1</v>
      </c>
      <c r="E6" s="672" t="s">
        <v>99</v>
      </c>
      <c r="F6" s="673" t="s">
        <v>2</v>
      </c>
      <c r="G6" s="672" t="s">
        <v>100</v>
      </c>
      <c r="H6" s="672" t="s">
        <v>4</v>
      </c>
      <c r="I6" s="677" t="s">
        <v>75</v>
      </c>
      <c r="J6" s="677"/>
      <c r="K6" s="677"/>
      <c r="L6" s="677"/>
      <c r="M6" s="678" t="s">
        <v>49</v>
      </c>
      <c r="N6" s="678"/>
      <c r="O6" s="678"/>
      <c r="P6" s="678"/>
      <c r="Q6" s="679" t="s">
        <v>50</v>
      </c>
      <c r="R6" s="679"/>
      <c r="S6" s="679"/>
      <c r="T6" s="679"/>
      <c r="U6" s="677" t="s">
        <v>101</v>
      </c>
      <c r="V6" s="677"/>
      <c r="W6" s="677"/>
      <c r="X6" s="677"/>
      <c r="Y6" s="146"/>
      <c r="AB6" s="148"/>
    </row>
    <row r="7" spans="1:28" s="147" customFormat="1" ht="103.5" customHeight="1">
      <c r="A7" s="669"/>
      <c r="B7" s="670"/>
      <c r="C7" s="145"/>
      <c r="D7" s="671"/>
      <c r="E7" s="672"/>
      <c r="F7" s="673"/>
      <c r="G7" s="672"/>
      <c r="H7" s="672"/>
      <c r="I7" s="149" t="s">
        <v>102</v>
      </c>
      <c r="J7" s="150" t="s">
        <v>103</v>
      </c>
      <c r="K7" s="151" t="s">
        <v>104</v>
      </c>
      <c r="L7" s="149" t="s">
        <v>59</v>
      </c>
      <c r="M7" s="149" t="s">
        <v>102</v>
      </c>
      <c r="N7" s="150" t="s">
        <v>103</v>
      </c>
      <c r="O7" s="151" t="s">
        <v>104</v>
      </c>
      <c r="P7" s="149" t="s">
        <v>59</v>
      </c>
      <c r="Q7" s="149" t="s">
        <v>102</v>
      </c>
      <c r="R7" s="150" t="s">
        <v>103</v>
      </c>
      <c r="S7" s="151" t="s">
        <v>104</v>
      </c>
      <c r="T7" s="152" t="s">
        <v>59</v>
      </c>
      <c r="U7" s="153" t="s">
        <v>102</v>
      </c>
      <c r="V7" s="150" t="s">
        <v>103</v>
      </c>
      <c r="W7" s="154" t="s">
        <v>105</v>
      </c>
      <c r="X7" s="144" t="s">
        <v>104</v>
      </c>
      <c r="Y7" s="149" t="s">
        <v>59</v>
      </c>
      <c r="AB7" s="148"/>
    </row>
    <row r="8" spans="1:28" s="147" customFormat="1" ht="48.75" customHeight="1">
      <c r="A8" s="674" t="s">
        <v>106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155"/>
      <c r="AB8" s="148"/>
    </row>
    <row r="9" spans="1:32" s="104" customFormat="1" ht="48.75" customHeight="1">
      <c r="A9" s="156"/>
      <c r="B9" s="264" t="s">
        <v>140</v>
      </c>
      <c r="C9" s="263"/>
      <c r="D9" s="258" t="s">
        <v>23</v>
      </c>
      <c r="E9" s="264" t="s">
        <v>159</v>
      </c>
      <c r="F9" s="260" t="s">
        <v>22</v>
      </c>
      <c r="G9" s="261" t="s">
        <v>8</v>
      </c>
      <c r="H9" s="261" t="s">
        <v>6</v>
      </c>
      <c r="I9" s="157">
        <v>75</v>
      </c>
      <c r="J9" s="157">
        <v>76</v>
      </c>
      <c r="K9" s="158">
        <f>(J9+I9)/2</f>
        <v>75.5</v>
      </c>
      <c r="L9" s="159"/>
      <c r="M9" s="160">
        <v>71.75</v>
      </c>
      <c r="N9" s="160">
        <v>76</v>
      </c>
      <c r="O9" s="303">
        <f>(N9+M9)/2</f>
        <v>73.875</v>
      </c>
      <c r="P9" s="159"/>
      <c r="Q9" s="157">
        <v>70.5</v>
      </c>
      <c r="R9" s="157">
        <v>72</v>
      </c>
      <c r="S9" s="303">
        <f>(R9+Q9)/2</f>
        <v>71.25</v>
      </c>
      <c r="T9" s="161"/>
      <c r="U9" s="303">
        <f>SUM(I9,M9,Q9)/3</f>
        <v>72.41666666666667</v>
      </c>
      <c r="V9" s="303">
        <f>SUM(J9,N9,R9)/3</f>
        <v>74.66666666666667</v>
      </c>
      <c r="W9" s="162"/>
      <c r="X9" s="303">
        <f>(U9+V9)/2-W9</f>
        <v>73.54166666666667</v>
      </c>
      <c r="Y9" s="163"/>
      <c r="AA9" s="74"/>
      <c r="AB9" s="164"/>
      <c r="AC9" s="74"/>
      <c r="AD9" s="74"/>
      <c r="AE9" s="74"/>
      <c r="AF9" s="165"/>
    </row>
    <row r="10" spans="1:23" s="17" customFormat="1" ht="57" customHeight="1">
      <c r="A10" s="16" t="s">
        <v>60</v>
      </c>
      <c r="H10" s="17" t="s">
        <v>96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W10" s="19"/>
    </row>
    <row r="11" spans="1:23" s="17" customFormat="1" ht="57" customHeight="1">
      <c r="A11" s="16" t="s">
        <v>61</v>
      </c>
      <c r="H11" s="18" t="s">
        <v>248</v>
      </c>
      <c r="R11" s="16"/>
      <c r="W11" s="19"/>
    </row>
    <row r="12" spans="3:23" s="15" customFormat="1" ht="42.75" customHeight="1">
      <c r="C12" s="166"/>
      <c r="D12" s="166"/>
      <c r="E12" s="166"/>
      <c r="F12" s="166"/>
      <c r="G12" s="167"/>
      <c r="I12" s="168"/>
      <c r="J12" s="169"/>
      <c r="K12" s="170"/>
      <c r="L12" s="168"/>
      <c r="M12" s="169"/>
      <c r="N12" s="170"/>
      <c r="O12" s="168"/>
      <c r="P12" s="169"/>
      <c r="Q12" s="170"/>
      <c r="R12" s="170"/>
      <c r="S12" s="170"/>
      <c r="T12" s="170"/>
      <c r="U12" s="171"/>
      <c r="V12" s="172"/>
      <c r="W12" s="173"/>
    </row>
    <row r="13" spans="2:23" s="94" customFormat="1" ht="23.25" customHeight="1">
      <c r="B13" s="675"/>
      <c r="C13" s="675"/>
      <c r="D13" s="675"/>
      <c r="E13" s="675"/>
      <c r="F13" s="676"/>
      <c r="G13" s="676"/>
      <c r="H13" s="174"/>
      <c r="K13" s="175"/>
      <c r="M13" s="96"/>
      <c r="N13" s="96"/>
      <c r="O13" s="175"/>
      <c r="S13" s="175"/>
      <c r="W13" s="96"/>
    </row>
  </sheetData>
  <sheetProtection selectLockedCells="1" selectUnlockedCells="1"/>
  <mergeCells count="19">
    <mergeCell ref="A8:X8"/>
    <mergeCell ref="B13:E13"/>
    <mergeCell ref="F13:G13"/>
    <mergeCell ref="G6:G7"/>
    <mergeCell ref="H6:H7"/>
    <mergeCell ref="I6:L6"/>
    <mergeCell ref="M6:P6"/>
    <mergeCell ref="Q6:T6"/>
    <mergeCell ref="U6:X6"/>
    <mergeCell ref="A1:X1"/>
    <mergeCell ref="A2:X2"/>
    <mergeCell ref="A3:X3"/>
    <mergeCell ref="A4:X4"/>
    <mergeCell ref="A5:E5"/>
    <mergeCell ref="A6:A7"/>
    <mergeCell ref="B6:B7"/>
    <mergeCell ref="D6:D7"/>
    <mergeCell ref="E6:E7"/>
    <mergeCell ref="F6:F7"/>
  </mergeCells>
  <printOptions horizontalCentered="1"/>
  <pageMargins left="0" right="0" top="0" bottom="0" header="0.5118055555555555" footer="0.5118055555555555"/>
  <pageSetup horizontalDpi="300" verticalDpi="300" orientation="landscape" paperSize="9" scale="55" r:id="rId2"/>
  <colBreaks count="1" manualBreakCount="1">
    <brk id="2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G27"/>
  <sheetViews>
    <sheetView view="pageBreakPreview" zoomScale="75" zoomScaleNormal="77" zoomScaleSheetLayoutView="75" zoomScalePageLayoutView="0" workbookViewId="0" topLeftCell="A11">
      <selection activeCell="A5" sqref="A5:X5"/>
    </sheetView>
  </sheetViews>
  <sheetFormatPr defaultColWidth="10.66015625" defaultRowHeight="21.75" customHeight="1"/>
  <cols>
    <col min="1" max="1" width="5.5" style="131" customWidth="1"/>
    <col min="2" max="2" width="0" style="131" hidden="1" customWidth="1"/>
    <col min="3" max="3" width="27" style="131" customWidth="1"/>
    <col min="4" max="4" width="0" style="131" hidden="1" customWidth="1"/>
    <col min="5" max="5" width="6.5" style="131" customWidth="1"/>
    <col min="6" max="6" width="58.16015625" style="131" customWidth="1"/>
    <col min="7" max="7" width="0" style="131" hidden="1" customWidth="1"/>
    <col min="8" max="8" width="0" style="132" hidden="1" customWidth="1"/>
    <col min="9" max="9" width="22.83203125" style="131" customWidth="1"/>
    <col min="10" max="11" width="10.66015625" style="133" customWidth="1"/>
    <col min="12" max="12" width="12.66015625" style="134" customWidth="1"/>
    <col min="13" max="13" width="5.16015625" style="131" customWidth="1"/>
    <col min="14" max="15" width="10.83203125" style="131" customWidth="1"/>
    <col min="16" max="16" width="14.83203125" style="134" customWidth="1"/>
    <col min="17" max="17" width="5.33203125" style="131" customWidth="1"/>
    <col min="18" max="19" width="10.66015625" style="133" customWidth="1"/>
    <col min="20" max="20" width="14.33203125" style="134" customWidth="1"/>
    <col min="21" max="21" width="5.5" style="131" customWidth="1"/>
    <col min="22" max="22" width="15" style="131" customWidth="1"/>
    <col min="23" max="23" width="13.33203125" style="131" customWidth="1"/>
    <col min="24" max="24" width="5.5" style="133" customWidth="1"/>
    <col min="25" max="25" width="13.33203125" style="135" customWidth="1"/>
    <col min="26" max="26" width="0" style="131" hidden="1" customWidth="1"/>
    <col min="27" max="27" width="5.83203125" style="296" customWidth="1"/>
    <col min="28" max="28" width="10.66015625" style="131" customWidth="1"/>
    <col min="29" max="29" width="14.33203125" style="136" customWidth="1"/>
    <col min="30" max="32" width="10.66015625" style="131" customWidth="1"/>
    <col min="33" max="33" width="12.33203125" style="131" customWidth="1"/>
    <col min="34" max="16384" width="10.66015625" style="131" customWidth="1"/>
  </cols>
  <sheetData>
    <row r="1" spans="1:27" s="100" customFormat="1" ht="46.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AA1" s="299"/>
    </row>
    <row r="2" spans="1:27" s="137" customFormat="1" ht="25.5" customHeight="1" hidden="1">
      <c r="A2" s="668" t="s">
        <v>111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AA2" s="300"/>
    </row>
    <row r="3" spans="1:27" s="100" customFormat="1" ht="28.5" customHeight="1">
      <c r="A3" s="680" t="s">
        <v>43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AA3" s="299"/>
    </row>
    <row r="4" spans="1:27" s="177" customFormat="1" ht="29.25" customHeight="1">
      <c r="A4" s="681" t="s">
        <v>144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AA4" s="297"/>
    </row>
    <row r="5" spans="1:27" s="141" customFormat="1" ht="21.75" customHeight="1">
      <c r="A5" s="542" t="s">
        <v>32</v>
      </c>
      <c r="B5" s="542"/>
      <c r="C5" s="542"/>
      <c r="D5" s="542"/>
      <c r="E5" s="542"/>
      <c r="F5" s="542"/>
      <c r="G5" s="138"/>
      <c r="H5" s="139"/>
      <c r="I5" s="140"/>
      <c r="J5" s="140"/>
      <c r="K5" s="140"/>
      <c r="L5" s="140"/>
      <c r="M5" s="140"/>
      <c r="N5" s="140"/>
      <c r="O5" s="140"/>
      <c r="P5" s="140"/>
      <c r="Q5" s="140"/>
      <c r="S5" s="142"/>
      <c r="T5" s="142"/>
      <c r="U5" s="142"/>
      <c r="V5" s="142"/>
      <c r="X5" s="143"/>
      <c r="Y5" s="43" t="s">
        <v>141</v>
      </c>
      <c r="AA5" s="299"/>
    </row>
    <row r="6" spans="1:29" s="147" customFormat="1" ht="22.5" customHeight="1">
      <c r="A6" s="669" t="s">
        <v>45</v>
      </c>
      <c r="B6" s="669" t="s">
        <v>112</v>
      </c>
      <c r="C6" s="670" t="s">
        <v>98</v>
      </c>
      <c r="D6" s="145"/>
      <c r="E6" s="671" t="s">
        <v>1</v>
      </c>
      <c r="F6" s="672" t="s">
        <v>99</v>
      </c>
      <c r="G6" s="673" t="s">
        <v>2</v>
      </c>
      <c r="H6" s="672" t="s">
        <v>100</v>
      </c>
      <c r="I6" s="672" t="s">
        <v>4</v>
      </c>
      <c r="J6" s="677" t="s">
        <v>75</v>
      </c>
      <c r="K6" s="677"/>
      <c r="L6" s="677"/>
      <c r="M6" s="677"/>
      <c r="N6" s="677" t="s">
        <v>49</v>
      </c>
      <c r="O6" s="677"/>
      <c r="P6" s="677"/>
      <c r="Q6" s="677"/>
      <c r="R6" s="679" t="s">
        <v>50</v>
      </c>
      <c r="S6" s="679"/>
      <c r="T6" s="679"/>
      <c r="U6" s="679"/>
      <c r="V6" s="677" t="s">
        <v>101</v>
      </c>
      <c r="W6" s="677"/>
      <c r="X6" s="677"/>
      <c r="Y6" s="677"/>
      <c r="Z6" s="146"/>
      <c r="AA6" s="299"/>
      <c r="AC6" s="148"/>
    </row>
    <row r="7" spans="1:29" s="147" customFormat="1" ht="103.5" customHeight="1">
      <c r="A7" s="669"/>
      <c r="B7" s="669"/>
      <c r="C7" s="670"/>
      <c r="D7" s="145"/>
      <c r="E7" s="671"/>
      <c r="F7" s="672"/>
      <c r="G7" s="673"/>
      <c r="H7" s="672"/>
      <c r="I7" s="672"/>
      <c r="J7" s="149" t="s">
        <v>102</v>
      </c>
      <c r="K7" s="150" t="s">
        <v>103</v>
      </c>
      <c r="L7" s="151" t="s">
        <v>104</v>
      </c>
      <c r="M7" s="149" t="s">
        <v>59</v>
      </c>
      <c r="N7" s="149" t="s">
        <v>102</v>
      </c>
      <c r="O7" s="150" t="s">
        <v>103</v>
      </c>
      <c r="P7" s="151" t="s">
        <v>104</v>
      </c>
      <c r="Q7" s="149" t="s">
        <v>59</v>
      </c>
      <c r="R7" s="149" t="s">
        <v>102</v>
      </c>
      <c r="S7" s="150" t="s">
        <v>103</v>
      </c>
      <c r="T7" s="151" t="s">
        <v>104</v>
      </c>
      <c r="U7" s="152" t="s">
        <v>59</v>
      </c>
      <c r="V7" s="153" t="s">
        <v>102</v>
      </c>
      <c r="W7" s="150" t="s">
        <v>103</v>
      </c>
      <c r="X7" s="154" t="s">
        <v>105</v>
      </c>
      <c r="Y7" s="144" t="s">
        <v>104</v>
      </c>
      <c r="Z7" s="149" t="s">
        <v>59</v>
      </c>
      <c r="AA7" s="299"/>
      <c r="AC7" s="148"/>
    </row>
    <row r="8" spans="1:27" s="46" customFormat="1" ht="25.5" customHeight="1">
      <c r="A8" s="682" t="s">
        <v>113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AA8" s="301"/>
    </row>
    <row r="9" spans="1:33" s="104" customFormat="1" ht="39.75" customHeight="1">
      <c r="A9" s="156">
        <f>RANK(Y9,$Y$9:$Y$13,0)</f>
        <v>1</v>
      </c>
      <c r="B9" s="197">
        <v>45</v>
      </c>
      <c r="C9" s="278" t="s">
        <v>138</v>
      </c>
      <c r="D9" s="279"/>
      <c r="E9" s="275"/>
      <c r="F9" s="281" t="s">
        <v>136</v>
      </c>
      <c r="G9" s="276"/>
      <c r="H9" s="277" t="s">
        <v>8</v>
      </c>
      <c r="I9" s="277" t="s">
        <v>6</v>
      </c>
      <c r="J9" s="312"/>
      <c r="K9" s="312"/>
      <c r="L9" s="313">
        <f>(K9+J9)/2</f>
        <v>0</v>
      </c>
      <c r="M9" s="159">
        <f>RANK(L9,$L$9:$L$13,0)</f>
        <v>1</v>
      </c>
      <c r="N9" s="160">
        <v>81</v>
      </c>
      <c r="O9" s="160">
        <v>92.5</v>
      </c>
      <c r="P9" s="303">
        <f>(O9+N9)/2</f>
        <v>86.75</v>
      </c>
      <c r="Q9" s="159">
        <f>RANK(P9,$P$9:$P$13,0)</f>
        <v>1</v>
      </c>
      <c r="R9" s="312"/>
      <c r="S9" s="312"/>
      <c r="T9" s="313">
        <f>(S9+R9)/2</f>
        <v>0</v>
      </c>
      <c r="U9" s="161">
        <f>RANK(T9,$T$9:$T$13,0)</f>
        <v>1</v>
      </c>
      <c r="V9" s="308">
        <f aca="true" t="shared" si="0" ref="V9:W11">SUM(J9,N9,R9)/1</f>
        <v>81</v>
      </c>
      <c r="W9" s="309">
        <f t="shared" si="0"/>
        <v>92.5</v>
      </c>
      <c r="X9" s="310"/>
      <c r="Y9" s="311">
        <f>(V9+W9)/2-X9</f>
        <v>86.75</v>
      </c>
      <c r="Z9" s="163"/>
      <c r="AA9" s="302" t="s">
        <v>142</v>
      </c>
      <c r="AB9" s="74"/>
      <c r="AC9" s="164"/>
      <c r="AD9" s="74"/>
      <c r="AE9" s="74"/>
      <c r="AF9" s="74"/>
      <c r="AG9" s="165"/>
    </row>
    <row r="10" spans="1:33" s="104" customFormat="1" ht="39.75" customHeight="1">
      <c r="A10" s="156">
        <f>RANK(Y10,$Y$9:$Y$13,0)</f>
        <v>2</v>
      </c>
      <c r="B10" s="198">
        <v>43</v>
      </c>
      <c r="C10" s="284" t="s">
        <v>139</v>
      </c>
      <c r="D10" s="289"/>
      <c r="E10" s="280"/>
      <c r="F10" s="281" t="s">
        <v>136</v>
      </c>
      <c r="G10" s="282"/>
      <c r="H10" s="277" t="s">
        <v>8</v>
      </c>
      <c r="I10" s="277" t="s">
        <v>6</v>
      </c>
      <c r="J10" s="312"/>
      <c r="K10" s="312"/>
      <c r="L10" s="313">
        <f>(K10+J10)/2</f>
        <v>0</v>
      </c>
      <c r="M10" s="159">
        <f>RANK(L10,$L$9:$L$13,0)</f>
        <v>1</v>
      </c>
      <c r="N10" s="160">
        <v>79</v>
      </c>
      <c r="O10" s="160">
        <v>88</v>
      </c>
      <c r="P10" s="303">
        <f>(O10+N10)/2</f>
        <v>83.5</v>
      </c>
      <c r="Q10" s="159">
        <f>RANK(P10,$P$9:$P$13,0)</f>
        <v>2</v>
      </c>
      <c r="R10" s="312"/>
      <c r="S10" s="312"/>
      <c r="T10" s="313">
        <f>(S10+R10)/2</f>
        <v>0</v>
      </c>
      <c r="U10" s="161">
        <f>RANK(T10,$T$9:$T$13,0)</f>
        <v>1</v>
      </c>
      <c r="V10" s="308">
        <f t="shared" si="0"/>
        <v>79</v>
      </c>
      <c r="W10" s="309">
        <f t="shared" si="0"/>
        <v>88</v>
      </c>
      <c r="X10" s="306"/>
      <c r="Y10" s="307">
        <f>(V10+W10)/2-X10</f>
        <v>83.5</v>
      </c>
      <c r="Z10" s="163"/>
      <c r="AA10" s="302"/>
      <c r="AB10" s="74"/>
      <c r="AC10" s="164"/>
      <c r="AD10" s="74"/>
      <c r="AE10" s="74"/>
      <c r="AF10" s="74"/>
      <c r="AG10" s="165"/>
    </row>
    <row r="11" spans="1:33" s="104" customFormat="1" ht="39.75" customHeight="1">
      <c r="A11" s="156">
        <f>RANK(Y11,$Y$9:$Y$13,0)</f>
        <v>3</v>
      </c>
      <c r="B11" s="198">
        <v>36</v>
      </c>
      <c r="C11" s="295" t="s">
        <v>137</v>
      </c>
      <c r="D11" s="295"/>
      <c r="E11" s="283"/>
      <c r="F11" s="281" t="s">
        <v>136</v>
      </c>
      <c r="G11" s="276"/>
      <c r="H11" s="277" t="s">
        <v>8</v>
      </c>
      <c r="I11" s="277" t="s">
        <v>6</v>
      </c>
      <c r="J11" s="312"/>
      <c r="K11" s="312"/>
      <c r="L11" s="313">
        <f>(K11+J11)/2</f>
        <v>0</v>
      </c>
      <c r="M11" s="159">
        <f>RANK(L11,$L$9:$L$13,0)</f>
        <v>1</v>
      </c>
      <c r="N11" s="160">
        <v>75.5</v>
      </c>
      <c r="O11" s="160">
        <v>80</v>
      </c>
      <c r="P11" s="303">
        <f>(O11+N11)/2</f>
        <v>77.75</v>
      </c>
      <c r="Q11" s="159">
        <f>RANK(P11,$P$9:$P$13,0)</f>
        <v>3</v>
      </c>
      <c r="R11" s="312"/>
      <c r="S11" s="312"/>
      <c r="T11" s="313">
        <f>(S11+R11)/2</f>
        <v>0</v>
      </c>
      <c r="U11" s="161">
        <f>RANK(T11,$T$9:$T$13,0)</f>
        <v>1</v>
      </c>
      <c r="V11" s="308">
        <f t="shared" si="0"/>
        <v>75.5</v>
      </c>
      <c r="W11" s="309">
        <f t="shared" si="0"/>
        <v>80</v>
      </c>
      <c r="X11" s="306"/>
      <c r="Y11" s="307">
        <f>(V11+W11)/2-X11</f>
        <v>77.75</v>
      </c>
      <c r="Z11" s="163"/>
      <c r="AA11" s="302"/>
      <c r="AB11" s="74"/>
      <c r="AC11" s="164"/>
      <c r="AD11" s="74"/>
      <c r="AE11" s="74"/>
      <c r="AF11" s="74"/>
      <c r="AG11" s="165"/>
    </row>
    <row r="12" spans="1:33" s="104" customFormat="1" ht="39.75" customHeight="1" hidden="1">
      <c r="A12" s="156">
        <f>RANK(Y12,$Y$9:$Y$13,0)</f>
        <v>4</v>
      </c>
      <c r="B12" s="203">
        <v>16</v>
      </c>
      <c r="C12" s="9"/>
      <c r="D12" s="4"/>
      <c r="E12" s="7"/>
      <c r="F12" s="6"/>
      <c r="G12" s="3"/>
      <c r="H12" s="5"/>
      <c r="I12" s="5"/>
      <c r="J12" s="157"/>
      <c r="K12" s="157"/>
      <c r="L12" s="158">
        <f>(K12+J12)/2</f>
        <v>0</v>
      </c>
      <c r="M12" s="159">
        <f>RANK(L12,$L$9:$L$13,0)</f>
        <v>1</v>
      </c>
      <c r="N12" s="160"/>
      <c r="O12" s="160"/>
      <c r="P12" s="158">
        <f>(O12+N12)/2</f>
        <v>0</v>
      </c>
      <c r="Q12" s="159">
        <f>RANK(P12,$P$9:$P$13,0)</f>
        <v>4</v>
      </c>
      <c r="R12" s="157"/>
      <c r="S12" s="157"/>
      <c r="T12" s="158">
        <f>(S12+R12)/2</f>
        <v>0</v>
      </c>
      <c r="U12" s="161">
        <f>RANK(T12,$T$9:$T$13,0)</f>
        <v>1</v>
      </c>
      <c r="V12" s="199">
        <f>SUM(J12,N12,R12)/3</f>
        <v>0</v>
      </c>
      <c r="W12" s="200">
        <f>SUM(K12,O12,S12)/3</f>
        <v>0</v>
      </c>
      <c r="X12" s="201"/>
      <c r="Y12" s="202">
        <f>(V12+W12)/2-X12</f>
        <v>0</v>
      </c>
      <c r="Z12" s="163"/>
      <c r="AA12" s="302"/>
      <c r="AB12" s="74"/>
      <c r="AC12" s="164"/>
      <c r="AD12" s="74"/>
      <c r="AE12" s="74"/>
      <c r="AF12" s="74"/>
      <c r="AG12" s="165"/>
    </row>
    <row r="13" spans="1:33" s="104" customFormat="1" ht="39.75" customHeight="1" hidden="1">
      <c r="A13" s="156">
        <f>RANK(Y13,$Y$9:$Y$13,0)</f>
        <v>4</v>
      </c>
      <c r="B13" s="203"/>
      <c r="C13" s="8"/>
      <c r="D13" s="1"/>
      <c r="E13" s="2"/>
      <c r="F13" s="6"/>
      <c r="G13" s="3"/>
      <c r="H13" s="5"/>
      <c r="I13" s="5"/>
      <c r="J13" s="157"/>
      <c r="K13" s="157"/>
      <c r="L13" s="158">
        <f>(K13+J13)/2</f>
        <v>0</v>
      </c>
      <c r="M13" s="159">
        <f>RANK(L13,$L$9:$L$13,0)</f>
        <v>1</v>
      </c>
      <c r="N13" s="160"/>
      <c r="O13" s="160"/>
      <c r="P13" s="158">
        <f>(O13+N13)/2</f>
        <v>0</v>
      </c>
      <c r="Q13" s="159">
        <f>RANK(P13,$P$9:$P$13,0)</f>
        <v>4</v>
      </c>
      <c r="R13" s="157"/>
      <c r="S13" s="157"/>
      <c r="T13" s="158">
        <f>(S13+R13)/2</f>
        <v>0</v>
      </c>
      <c r="U13" s="161">
        <f>RANK(T13,$T$9:$T$13,0)</f>
        <v>1</v>
      </c>
      <c r="V13" s="199">
        <f>SUM(J13,N13,R13)/3</f>
        <v>0</v>
      </c>
      <c r="W13" s="200">
        <f>SUM(K13,O13,S13)/3</f>
        <v>0</v>
      </c>
      <c r="X13" s="201"/>
      <c r="Y13" s="202">
        <f>(V13+W13)/2-X13</f>
        <v>0</v>
      </c>
      <c r="Z13" s="163"/>
      <c r="AA13" s="302"/>
      <c r="AB13" s="74"/>
      <c r="AC13" s="164"/>
      <c r="AD13" s="74"/>
      <c r="AE13" s="74"/>
      <c r="AF13" s="74"/>
      <c r="AG13" s="165"/>
    </row>
    <row r="14" spans="1:27" s="46" customFormat="1" ht="25.5" customHeight="1">
      <c r="A14" s="682" t="s">
        <v>114</v>
      </c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AA14" s="301"/>
    </row>
    <row r="15" spans="1:27" s="46" customFormat="1" ht="25.5" customHeight="1">
      <c r="A15" s="683" t="s">
        <v>78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AA15" s="301"/>
    </row>
    <row r="16" spans="1:33" s="104" customFormat="1" ht="39.75" customHeight="1">
      <c r="A16" s="156">
        <f>RANK(Y16,$Y$16:$Y$18,0)</f>
        <v>1</v>
      </c>
      <c r="B16" s="203"/>
      <c r="C16" s="286" t="s">
        <v>132</v>
      </c>
      <c r="D16" s="291"/>
      <c r="E16" s="290"/>
      <c r="F16" s="281" t="s">
        <v>133</v>
      </c>
      <c r="G16" s="276"/>
      <c r="H16" s="292" t="s">
        <v>8</v>
      </c>
      <c r="I16" s="287" t="s">
        <v>6</v>
      </c>
      <c r="J16" s="157">
        <v>68</v>
      </c>
      <c r="K16" s="157">
        <v>74</v>
      </c>
      <c r="L16" s="303">
        <f>(K16+J16)/2</f>
        <v>71</v>
      </c>
      <c r="M16" s="159">
        <f>RANK(L16,$L$16:$L$18,0)</f>
        <v>1</v>
      </c>
      <c r="N16" s="160">
        <v>72.5</v>
      </c>
      <c r="O16" s="160">
        <v>75</v>
      </c>
      <c r="P16" s="303">
        <f>(O16+N16)/2</f>
        <v>73.75</v>
      </c>
      <c r="Q16" s="159">
        <f>RANK(P16,$P$16:$P$18,0)</f>
        <v>1</v>
      </c>
      <c r="R16" s="157">
        <v>69.25</v>
      </c>
      <c r="S16" s="157">
        <v>75</v>
      </c>
      <c r="T16" s="303">
        <f>(S16+R16)/2</f>
        <v>72.125</v>
      </c>
      <c r="U16" s="161">
        <f>RANK(T16,$T$16:$T$18,0)</f>
        <v>1</v>
      </c>
      <c r="V16" s="304">
        <f aca="true" t="shared" si="1" ref="V16:W20">SUM(J16,N16,R16)/3</f>
        <v>69.91666666666667</v>
      </c>
      <c r="W16" s="305">
        <f t="shared" si="1"/>
        <v>74.66666666666667</v>
      </c>
      <c r="X16" s="306"/>
      <c r="Y16" s="307">
        <f>(V16+W16)/2-X16</f>
        <v>72.29166666666667</v>
      </c>
      <c r="Z16" s="163"/>
      <c r="AA16" s="302" t="s">
        <v>142</v>
      </c>
      <c r="AB16" s="74"/>
      <c r="AC16" s="164"/>
      <c r="AD16" s="74"/>
      <c r="AE16" s="74"/>
      <c r="AF16" s="74"/>
      <c r="AG16" s="165"/>
    </row>
    <row r="17" spans="1:33" s="104" customFormat="1" ht="39.75" customHeight="1">
      <c r="A17" s="156">
        <f>RANK(Y17,$Y$16:$Y$18,0)</f>
        <v>2</v>
      </c>
      <c r="B17" s="203">
        <v>7</v>
      </c>
      <c r="C17" s="284" t="s">
        <v>128</v>
      </c>
      <c r="D17" s="285"/>
      <c r="E17" s="275" t="s">
        <v>10</v>
      </c>
      <c r="F17" s="281" t="s">
        <v>129</v>
      </c>
      <c r="G17" s="276" t="s">
        <v>18</v>
      </c>
      <c r="H17" s="288" t="s">
        <v>8</v>
      </c>
      <c r="I17" s="277" t="s">
        <v>6</v>
      </c>
      <c r="J17" s="157">
        <v>66</v>
      </c>
      <c r="K17" s="157">
        <v>69</v>
      </c>
      <c r="L17" s="303">
        <f>(K17+J17)/2</f>
        <v>67.5</v>
      </c>
      <c r="M17" s="159">
        <f>RANK(L17,$L$16:$L$18,0)</f>
        <v>2</v>
      </c>
      <c r="N17" s="160">
        <v>69.75</v>
      </c>
      <c r="O17" s="160">
        <v>69</v>
      </c>
      <c r="P17" s="303">
        <f>(O17+N17)/2</f>
        <v>69.375</v>
      </c>
      <c r="Q17" s="159">
        <f>RANK(P17,$P$16:$P$18,0)</f>
        <v>3</v>
      </c>
      <c r="R17" s="157">
        <v>68.75</v>
      </c>
      <c r="S17" s="157">
        <v>70</v>
      </c>
      <c r="T17" s="303">
        <f>(S17+R17)/2</f>
        <v>69.375</v>
      </c>
      <c r="U17" s="161">
        <f>RANK(T17,$T$16:$T$18,0)</f>
        <v>2</v>
      </c>
      <c r="V17" s="304">
        <f t="shared" si="1"/>
        <v>68.16666666666667</v>
      </c>
      <c r="W17" s="305">
        <f t="shared" si="1"/>
        <v>69.33333333333333</v>
      </c>
      <c r="X17" s="306"/>
      <c r="Y17" s="307">
        <f>(V17+W17)/2-X17</f>
        <v>68.75</v>
      </c>
      <c r="Z17" s="163"/>
      <c r="AA17" s="302" t="s">
        <v>142</v>
      </c>
      <c r="AB17" s="74"/>
      <c r="AC17" s="164"/>
      <c r="AD17" s="74"/>
      <c r="AE17" s="74"/>
      <c r="AF17" s="74"/>
      <c r="AG17" s="165"/>
    </row>
    <row r="18" spans="1:33" s="104" customFormat="1" ht="39.75" customHeight="1">
      <c r="A18" s="156">
        <f>RANK(Y18,$Y$16:$Y$18,0)</f>
        <v>3</v>
      </c>
      <c r="B18" s="203"/>
      <c r="C18" s="284" t="s">
        <v>126</v>
      </c>
      <c r="D18" s="285"/>
      <c r="E18" s="275"/>
      <c r="F18" s="286" t="s">
        <v>127</v>
      </c>
      <c r="G18" s="276" t="s">
        <v>124</v>
      </c>
      <c r="H18" s="287" t="s">
        <v>8</v>
      </c>
      <c r="I18" s="287" t="s">
        <v>6</v>
      </c>
      <c r="J18" s="157">
        <v>65</v>
      </c>
      <c r="K18" s="157">
        <v>70</v>
      </c>
      <c r="L18" s="303">
        <f>(K18+J18)/2</f>
        <v>67.5</v>
      </c>
      <c r="M18" s="159">
        <f>RANK(L18,$L$16:$L$18,0)</f>
        <v>2</v>
      </c>
      <c r="N18" s="157">
        <v>68.65</v>
      </c>
      <c r="O18" s="157">
        <v>72</v>
      </c>
      <c r="P18" s="303">
        <f>(O18+N18)/2</f>
        <v>70.325</v>
      </c>
      <c r="Q18" s="159">
        <f>RANK(P18,$P$16:$P$18,0)</f>
        <v>2</v>
      </c>
      <c r="R18" s="157">
        <v>67.25</v>
      </c>
      <c r="S18" s="157">
        <v>67</v>
      </c>
      <c r="T18" s="303">
        <f>(S18+R18)/2</f>
        <v>67.125</v>
      </c>
      <c r="U18" s="161">
        <f>RANK(T18,$T$16:$T$18,0)</f>
        <v>3</v>
      </c>
      <c r="V18" s="304">
        <f t="shared" si="1"/>
        <v>66.96666666666667</v>
      </c>
      <c r="W18" s="305">
        <f t="shared" si="1"/>
        <v>69.66666666666667</v>
      </c>
      <c r="X18" s="306"/>
      <c r="Y18" s="307">
        <f>(V18+W18)/2-X18</f>
        <v>68.31666666666666</v>
      </c>
      <c r="Z18" s="163"/>
      <c r="AA18" s="302"/>
      <c r="AB18" s="74"/>
      <c r="AC18" s="164"/>
      <c r="AD18" s="74"/>
      <c r="AE18" s="74"/>
      <c r="AF18" s="74"/>
      <c r="AG18" s="165"/>
    </row>
    <row r="19" spans="1:27" s="46" customFormat="1" ht="25.5" customHeight="1">
      <c r="A19" s="683" t="s">
        <v>79</v>
      </c>
      <c r="B19" s="683">
        <v>37</v>
      </c>
      <c r="C19" s="683" t="s">
        <v>115</v>
      </c>
      <c r="D19" s="683"/>
      <c r="E19" s="683" t="s">
        <v>13</v>
      </c>
      <c r="F19" s="683" t="s">
        <v>116</v>
      </c>
      <c r="G19" s="683" t="s">
        <v>26</v>
      </c>
      <c r="H19" s="683" t="s">
        <v>7</v>
      </c>
      <c r="I19" s="683" t="s">
        <v>27</v>
      </c>
      <c r="J19" s="683">
        <v>61.75</v>
      </c>
      <c r="K19" s="683">
        <v>67</v>
      </c>
      <c r="L19" s="683">
        <f>(K19+J19)/2</f>
        <v>64.375</v>
      </c>
      <c r="M19" s="683">
        <f>RANK(L19,$L$9:$L$20,0)</f>
        <v>5</v>
      </c>
      <c r="N19" s="683">
        <v>61.25</v>
      </c>
      <c r="O19" s="683">
        <v>68</v>
      </c>
      <c r="P19" s="683">
        <f>(O19+N19)/2</f>
        <v>64.625</v>
      </c>
      <c r="Q19" s="683">
        <f>RANK(P19,$P$9:$P$20,0)</f>
        <v>8</v>
      </c>
      <c r="R19" s="683">
        <v>59.25</v>
      </c>
      <c r="S19" s="683">
        <v>64</v>
      </c>
      <c r="T19" s="683">
        <f>(S19+R19)/2</f>
        <v>61.625</v>
      </c>
      <c r="U19" s="683">
        <f>RANK(T19,$T$9:$T$20,0)</f>
        <v>5</v>
      </c>
      <c r="V19" s="683">
        <f t="shared" si="1"/>
        <v>60.75</v>
      </c>
      <c r="W19" s="683">
        <f t="shared" si="1"/>
        <v>66.33333333333333</v>
      </c>
      <c r="X19" s="683"/>
      <c r="Y19" s="683">
        <f>(V19+W19)/2-X19</f>
        <v>63.541666666666664</v>
      </c>
      <c r="AA19" s="301"/>
    </row>
    <row r="20" spans="1:33" s="104" customFormat="1" ht="39.75" customHeight="1">
      <c r="A20" s="156">
        <v>1</v>
      </c>
      <c r="B20" s="203">
        <v>3</v>
      </c>
      <c r="C20" s="286" t="s">
        <v>130</v>
      </c>
      <c r="D20" s="289"/>
      <c r="E20" s="290"/>
      <c r="F20" s="278" t="s">
        <v>131</v>
      </c>
      <c r="G20" s="282"/>
      <c r="H20" s="283" t="s">
        <v>8</v>
      </c>
      <c r="I20" s="287" t="s">
        <v>6</v>
      </c>
      <c r="J20" s="157">
        <v>65.5</v>
      </c>
      <c r="K20" s="157">
        <v>67</v>
      </c>
      <c r="L20" s="303">
        <f>(K20+J20)/2</f>
        <v>66.25</v>
      </c>
      <c r="M20" s="159">
        <v>1</v>
      </c>
      <c r="N20" s="160">
        <v>66</v>
      </c>
      <c r="O20" s="160">
        <v>68</v>
      </c>
      <c r="P20" s="303">
        <f>(O20+N20)/2</f>
        <v>67</v>
      </c>
      <c r="Q20" s="159">
        <v>1</v>
      </c>
      <c r="R20" s="157">
        <v>65.25</v>
      </c>
      <c r="S20" s="157">
        <v>66</v>
      </c>
      <c r="T20" s="303">
        <f>(S20+R20)/2</f>
        <v>65.625</v>
      </c>
      <c r="U20" s="161">
        <v>1</v>
      </c>
      <c r="V20" s="304">
        <f t="shared" si="1"/>
        <v>65.58333333333333</v>
      </c>
      <c r="W20" s="305">
        <f t="shared" si="1"/>
        <v>67</v>
      </c>
      <c r="X20" s="306"/>
      <c r="Y20" s="307">
        <f>(V20+W20)/2-X20</f>
        <v>66.29166666666666</v>
      </c>
      <c r="Z20" s="163"/>
      <c r="AA20" s="302"/>
      <c r="AB20" s="74"/>
      <c r="AC20" s="164"/>
      <c r="AD20" s="74"/>
      <c r="AE20" s="74"/>
      <c r="AF20" s="74"/>
      <c r="AG20" s="165"/>
    </row>
    <row r="21" spans="1:27" s="46" customFormat="1" ht="25.5" customHeight="1">
      <c r="A21" s="682" t="s">
        <v>143</v>
      </c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AA21" s="301"/>
    </row>
    <row r="22" spans="1:33" s="104" customFormat="1" ht="39.75" customHeight="1">
      <c r="A22" s="156">
        <f>RANK(Y22,$Y$22:$Y$23,0)</f>
        <v>1</v>
      </c>
      <c r="B22" s="203"/>
      <c r="C22" s="294" t="s">
        <v>135</v>
      </c>
      <c r="D22" s="291"/>
      <c r="E22" s="283"/>
      <c r="F22" s="281" t="s">
        <v>136</v>
      </c>
      <c r="G22" s="276"/>
      <c r="H22" s="277" t="s">
        <v>8</v>
      </c>
      <c r="I22" s="277" t="s">
        <v>6</v>
      </c>
      <c r="J22" s="157">
        <v>66</v>
      </c>
      <c r="K22" s="157">
        <v>74</v>
      </c>
      <c r="L22" s="303">
        <f>(K22+J22)/2</f>
        <v>70</v>
      </c>
      <c r="M22" s="159">
        <f>RANK(L22,$L$22:$L$23,0)</f>
        <v>1</v>
      </c>
      <c r="N22" s="160">
        <v>72</v>
      </c>
      <c r="O22" s="160">
        <v>72</v>
      </c>
      <c r="P22" s="303">
        <f>(O22+N22)/2</f>
        <v>72</v>
      </c>
      <c r="Q22" s="159">
        <f>RANK(P22,$P$22:$P$23,0)</f>
        <v>1</v>
      </c>
      <c r="R22" s="157">
        <v>69</v>
      </c>
      <c r="S22" s="157">
        <v>72</v>
      </c>
      <c r="T22" s="303">
        <f>(S22+R22)/2</f>
        <v>70.5</v>
      </c>
      <c r="U22" s="161">
        <f>RANK(T22,$T$22:$T$23,0)</f>
        <v>1</v>
      </c>
      <c r="V22" s="304">
        <f>SUM(J22,N22,R22)/3</f>
        <v>69</v>
      </c>
      <c r="W22" s="305">
        <f>SUM(K22,O22,S22)/3</f>
        <v>72.66666666666667</v>
      </c>
      <c r="X22" s="306"/>
      <c r="Y22" s="307">
        <f>(V22+W22)/2-X22</f>
        <v>70.83333333333334</v>
      </c>
      <c r="Z22" s="163"/>
      <c r="AA22" s="302" t="s">
        <v>142</v>
      </c>
      <c r="AB22" s="74"/>
      <c r="AC22" s="164"/>
      <c r="AD22" s="74"/>
      <c r="AE22" s="74"/>
      <c r="AF22" s="74"/>
      <c r="AG22" s="165"/>
    </row>
    <row r="23" spans="1:33" s="104" customFormat="1" ht="39.75" customHeight="1">
      <c r="A23" s="156">
        <f>RANK(Y23,$Y$22:$Y$23,0)</f>
        <v>2</v>
      </c>
      <c r="B23" s="203">
        <v>7</v>
      </c>
      <c r="C23" s="286" t="s">
        <v>134</v>
      </c>
      <c r="D23" s="279"/>
      <c r="E23" s="275"/>
      <c r="F23" s="286" t="s">
        <v>12</v>
      </c>
      <c r="G23" s="293"/>
      <c r="H23" s="277" t="s">
        <v>8</v>
      </c>
      <c r="I23" s="277" t="s">
        <v>6</v>
      </c>
      <c r="J23" s="157">
        <v>67</v>
      </c>
      <c r="K23" s="157">
        <v>73</v>
      </c>
      <c r="L23" s="303">
        <f>(K23+J23)/2</f>
        <v>70</v>
      </c>
      <c r="M23" s="159">
        <f>RANK(L23,$L$22:$L$23,0)</f>
        <v>1</v>
      </c>
      <c r="N23" s="160">
        <v>70</v>
      </c>
      <c r="O23" s="160">
        <v>69</v>
      </c>
      <c r="P23" s="303">
        <f>(O23+N23)/2</f>
        <v>69.5</v>
      </c>
      <c r="Q23" s="159">
        <f>RANK(P23,$P$22:$P$23,0)</f>
        <v>2</v>
      </c>
      <c r="R23" s="157">
        <v>64</v>
      </c>
      <c r="S23" s="157">
        <v>67</v>
      </c>
      <c r="T23" s="303">
        <f>(S23+R23)/2</f>
        <v>65.5</v>
      </c>
      <c r="U23" s="161">
        <f>RANK(T23,$T$22:$T$23,0)</f>
        <v>2</v>
      </c>
      <c r="V23" s="304">
        <f>SUM(J23,N23,R23)/3</f>
        <v>67</v>
      </c>
      <c r="W23" s="305">
        <f>SUM(K23,O23,S23)/3</f>
        <v>69.66666666666667</v>
      </c>
      <c r="X23" s="306"/>
      <c r="Y23" s="307">
        <f>(V23+W23)/2-X23</f>
        <v>68.33333333333334</v>
      </c>
      <c r="Z23" s="163"/>
      <c r="AA23" s="302" t="s">
        <v>142</v>
      </c>
      <c r="AB23" s="74"/>
      <c r="AC23" s="164"/>
      <c r="AD23" s="74"/>
      <c r="AE23" s="74"/>
      <c r="AF23" s="74"/>
      <c r="AG23" s="165"/>
    </row>
    <row r="24" spans="1:27" s="207" customFormat="1" ht="42.75" customHeight="1">
      <c r="A24" s="204"/>
      <c r="B24" s="191"/>
      <c r="C24" s="205" t="s">
        <v>60</v>
      </c>
      <c r="D24" s="206"/>
      <c r="E24" s="206"/>
      <c r="F24" s="206"/>
      <c r="G24" s="206"/>
      <c r="H24" s="206"/>
      <c r="I24" s="206"/>
      <c r="J24" s="14" t="s">
        <v>108</v>
      </c>
      <c r="L24" s="191"/>
      <c r="S24" s="208"/>
      <c r="T24" s="204"/>
      <c r="U24" s="204"/>
      <c r="V24" s="209"/>
      <c r="W24" s="210"/>
      <c r="X24" s="211"/>
      <c r="AA24" s="296"/>
    </row>
    <row r="25" spans="1:27" s="207" customFormat="1" ht="42.75" customHeight="1">
      <c r="A25" s="204"/>
      <c r="B25" s="191"/>
      <c r="C25" s="205" t="s">
        <v>61</v>
      </c>
      <c r="D25" s="206"/>
      <c r="E25" s="206"/>
      <c r="F25" s="206"/>
      <c r="G25" s="206"/>
      <c r="H25" s="206"/>
      <c r="I25" s="206"/>
      <c r="J25" s="212" t="s">
        <v>248</v>
      </c>
      <c r="K25" s="209"/>
      <c r="L25" s="204"/>
      <c r="M25" s="213"/>
      <c r="N25" s="209"/>
      <c r="O25" s="204"/>
      <c r="P25" s="213"/>
      <c r="Q25" s="209"/>
      <c r="R25" s="204"/>
      <c r="S25" s="204"/>
      <c r="T25" s="204"/>
      <c r="U25" s="204"/>
      <c r="V25" s="209"/>
      <c r="W25" s="210"/>
      <c r="X25" s="211"/>
      <c r="AA25" s="296"/>
    </row>
    <row r="26" spans="4:27" s="15" customFormat="1" ht="42.75" customHeight="1">
      <c r="D26" s="166"/>
      <c r="E26" s="166"/>
      <c r="F26" s="166"/>
      <c r="G26" s="166"/>
      <c r="H26" s="167"/>
      <c r="J26" s="168"/>
      <c r="K26" s="169"/>
      <c r="L26" s="170"/>
      <c r="M26" s="168"/>
      <c r="N26" s="169"/>
      <c r="O26" s="170"/>
      <c r="P26" s="168"/>
      <c r="Q26" s="169"/>
      <c r="R26" s="170"/>
      <c r="S26" s="170"/>
      <c r="T26" s="170"/>
      <c r="U26" s="170"/>
      <c r="V26" s="171"/>
      <c r="W26" s="172"/>
      <c r="X26" s="173"/>
      <c r="AA26" s="298"/>
    </row>
    <row r="27" spans="2:27" s="94" customFormat="1" ht="23.25" customHeight="1">
      <c r="B27" s="675"/>
      <c r="C27" s="675"/>
      <c r="D27" s="675"/>
      <c r="E27" s="675"/>
      <c r="F27" s="675"/>
      <c r="G27" s="676"/>
      <c r="H27" s="676"/>
      <c r="I27" s="174"/>
      <c r="L27" s="175"/>
      <c r="N27" s="96"/>
      <c r="O27" s="96"/>
      <c r="P27" s="175"/>
      <c r="T27" s="175"/>
      <c r="X27" s="96"/>
      <c r="AA27" s="298"/>
    </row>
  </sheetData>
  <sheetProtection selectLockedCells="1" selectUnlockedCells="1"/>
  <mergeCells count="24">
    <mergeCell ref="A8:Y8"/>
    <mergeCell ref="A14:Y14"/>
    <mergeCell ref="A15:Y15"/>
    <mergeCell ref="A19:Y19"/>
    <mergeCell ref="B27:F27"/>
    <mergeCell ref="G27:H27"/>
    <mergeCell ref="A21:Y21"/>
    <mergeCell ref="A1:Y1"/>
    <mergeCell ref="A2:Y2"/>
    <mergeCell ref="A3:Y3"/>
    <mergeCell ref="A4:Y4"/>
    <mergeCell ref="A5:F5"/>
    <mergeCell ref="A6:A7"/>
    <mergeCell ref="B6:B7"/>
    <mergeCell ref="V6:Y6"/>
    <mergeCell ref="G6:G7"/>
    <mergeCell ref="H6:H7"/>
    <mergeCell ref="C6:C7"/>
    <mergeCell ref="E6:E7"/>
    <mergeCell ref="F6:F7"/>
    <mergeCell ref="J6:M6"/>
    <mergeCell ref="N6:Q6"/>
    <mergeCell ref="R6:U6"/>
    <mergeCell ref="I6:I7"/>
  </mergeCells>
  <printOptions horizontalCentered="1"/>
  <pageMargins left="0" right="0" top="0" bottom="0" header="0.5118055555555555" footer="0.5118055555555555"/>
  <pageSetup horizontalDpi="300" verticalDpi="300" orientation="landscape" paperSize="9" scale="55" r:id="rId1"/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view="pageBreakPreview" zoomScale="85" zoomScaleNormal="85" zoomScaleSheetLayoutView="85" zoomScalePageLayoutView="0" workbookViewId="0" topLeftCell="A2">
      <selection activeCell="P15" sqref="P15"/>
    </sheetView>
  </sheetViews>
  <sheetFormatPr defaultColWidth="9.33203125" defaultRowHeight="12.75"/>
  <cols>
    <col min="1" max="1" width="7.66015625" style="21" customWidth="1"/>
    <col min="2" max="2" width="23.5" style="22" customWidth="1"/>
    <col min="3" max="3" width="0" style="22" hidden="1" customWidth="1"/>
    <col min="4" max="4" width="9.16015625" style="21" customWidth="1"/>
    <col min="5" max="5" width="36.5" style="21" customWidth="1"/>
    <col min="6" max="7" width="0" style="21" hidden="1" customWidth="1"/>
    <col min="8" max="8" width="28.66015625" style="21" customWidth="1"/>
    <col min="9" max="9" width="9.66015625" style="23" customWidth="1"/>
    <col min="10" max="10" width="9.66015625" style="21" customWidth="1"/>
    <col min="11" max="16" width="9.66015625" style="24" customWidth="1"/>
    <col min="17" max="17" width="11.5" style="23" customWidth="1"/>
    <col min="18" max="18" width="11.5" style="24" customWidth="1"/>
    <col min="19" max="19" width="16" style="21" customWidth="1"/>
    <col min="20" max="20" width="0" style="21" hidden="1" customWidth="1"/>
    <col min="21" max="21" width="0" style="24" hidden="1" customWidth="1"/>
    <col min="22" max="16384" width="9.33203125" style="21" customWidth="1"/>
  </cols>
  <sheetData>
    <row r="1" spans="1:21" s="28" customFormat="1" ht="14.25" customHeight="1" hidden="1">
      <c r="A1" s="25" t="s">
        <v>33</v>
      </c>
      <c r="B1" s="26"/>
      <c r="C1" s="26"/>
      <c r="D1" s="26"/>
      <c r="E1" s="27"/>
      <c r="F1" s="27"/>
      <c r="G1" s="27"/>
      <c r="I1" s="29"/>
      <c r="J1" s="30"/>
      <c r="K1" s="31" t="s">
        <v>37</v>
      </c>
      <c r="L1" s="31"/>
      <c r="M1" s="31"/>
      <c r="N1" s="31"/>
      <c r="O1" s="31"/>
      <c r="P1" s="31"/>
      <c r="Q1" s="29"/>
      <c r="R1" s="31" t="s">
        <v>38</v>
      </c>
      <c r="S1" s="30"/>
      <c r="T1" s="30"/>
      <c r="U1" s="32" t="s">
        <v>39</v>
      </c>
    </row>
    <row r="2" spans="1:21" s="34" customFormat="1" ht="34.5" customHeight="1">
      <c r="A2" s="540" t="s">
        <v>338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</row>
    <row r="3" spans="1:21" s="20" customFormat="1" ht="27.75" customHeight="1">
      <c r="A3" s="584" t="s">
        <v>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</row>
    <row r="4" spans="1:21" s="36" customFormat="1" ht="34.5" customHeight="1">
      <c r="A4" s="608" t="s">
        <v>62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</row>
    <row r="5" spans="1:21" s="12" customFormat="1" ht="34.5" customHeight="1">
      <c r="A5" s="562" t="s">
        <v>339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</row>
    <row r="6" spans="1:21" s="42" customFormat="1" ht="21.75" customHeight="1">
      <c r="A6" s="596" t="s">
        <v>6</v>
      </c>
      <c r="B6" s="596"/>
      <c r="C6" s="596"/>
      <c r="D6" s="596"/>
      <c r="E6" s="596"/>
      <c r="F6" s="39"/>
      <c r="G6" s="39"/>
      <c r="H6" s="40"/>
      <c r="I6" s="40"/>
      <c r="J6" s="41"/>
      <c r="K6" s="41"/>
      <c r="L6" s="41"/>
      <c r="M6" s="41"/>
      <c r="N6" s="41"/>
      <c r="O6" s="41"/>
      <c r="P6" s="41"/>
      <c r="R6" s="121"/>
      <c r="S6" s="354" t="s">
        <v>299</v>
      </c>
      <c r="T6" s="121"/>
      <c r="U6" s="121"/>
    </row>
    <row r="7" spans="1:21" s="46" customFormat="1" ht="25.5" customHeight="1">
      <c r="A7" s="624" t="s">
        <v>45</v>
      </c>
      <c r="B7" s="625" t="s">
        <v>0</v>
      </c>
      <c r="C7" s="44"/>
      <c r="D7" s="621" t="s">
        <v>1</v>
      </c>
      <c r="E7" s="684" t="s">
        <v>48</v>
      </c>
      <c r="F7" s="531"/>
      <c r="G7" s="531"/>
      <c r="H7" s="627" t="s">
        <v>63</v>
      </c>
      <c r="I7" s="597" t="s">
        <v>64</v>
      </c>
      <c r="J7" s="597"/>
      <c r="K7" s="597"/>
      <c r="L7" s="597"/>
      <c r="M7" s="597"/>
      <c r="N7" s="597"/>
      <c r="O7" s="597"/>
      <c r="P7" s="597"/>
      <c r="Q7" s="597"/>
      <c r="R7" s="597"/>
      <c r="S7" s="620" t="s">
        <v>65</v>
      </c>
      <c r="T7" s="621" t="s">
        <v>66</v>
      </c>
      <c r="U7" s="622" t="s">
        <v>67</v>
      </c>
    </row>
    <row r="8" spans="1:21" s="46" customFormat="1" ht="97.5" customHeight="1">
      <c r="A8" s="624"/>
      <c r="B8" s="625"/>
      <c r="C8" s="112"/>
      <c r="D8" s="621"/>
      <c r="E8" s="684"/>
      <c r="F8" s="530"/>
      <c r="G8" s="530"/>
      <c r="H8" s="627"/>
      <c r="I8" s="114" t="s">
        <v>85</v>
      </c>
      <c r="J8" s="114" t="s">
        <v>86</v>
      </c>
      <c r="K8" s="114" t="s">
        <v>87</v>
      </c>
      <c r="L8" s="114" t="s">
        <v>88</v>
      </c>
      <c r="M8" s="114" t="s">
        <v>89</v>
      </c>
      <c r="N8" s="114" t="s">
        <v>90</v>
      </c>
      <c r="O8" s="114" t="s">
        <v>91</v>
      </c>
      <c r="P8" s="114" t="s">
        <v>92</v>
      </c>
      <c r="Q8" s="115" t="s">
        <v>93</v>
      </c>
      <c r="R8" s="115" t="s">
        <v>72</v>
      </c>
      <c r="S8" s="620"/>
      <c r="T8" s="621"/>
      <c r="U8" s="622"/>
    </row>
    <row r="9" spans="1:21" s="83" customFormat="1" ht="30.75" customHeight="1">
      <c r="A9" s="623" t="s">
        <v>117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116"/>
      <c r="U9" s="116"/>
    </row>
    <row r="10" spans="1:21" s="37" customFormat="1" ht="57.75" customHeight="1">
      <c r="A10" s="532">
        <v>1</v>
      </c>
      <c r="B10" s="427" t="s">
        <v>292</v>
      </c>
      <c r="C10" s="265"/>
      <c r="D10" s="258"/>
      <c r="E10" s="259" t="s">
        <v>293</v>
      </c>
      <c r="F10" s="397"/>
      <c r="G10" s="261" t="s">
        <v>8</v>
      </c>
      <c r="H10" s="261" t="s">
        <v>6</v>
      </c>
      <c r="I10" s="117">
        <v>5</v>
      </c>
      <c r="J10" s="117">
        <v>5</v>
      </c>
      <c r="K10" s="117">
        <v>5</v>
      </c>
      <c r="L10" s="117">
        <v>5</v>
      </c>
      <c r="M10" s="117">
        <v>5</v>
      </c>
      <c r="N10" s="117">
        <v>5</v>
      </c>
      <c r="O10" s="117">
        <v>5</v>
      </c>
      <c r="P10" s="117">
        <v>5</v>
      </c>
      <c r="Q10" s="117">
        <v>5</v>
      </c>
      <c r="R10" s="117">
        <v>5</v>
      </c>
      <c r="S10" s="331">
        <f>SUM(I10:R10)</f>
        <v>50</v>
      </c>
      <c r="T10" s="118"/>
      <c r="U10" s="119">
        <f>S10/0.3</f>
        <v>166.66666666666669</v>
      </c>
    </row>
    <row r="11" spans="1:19" s="17" customFormat="1" ht="56.25" customHeight="1">
      <c r="A11" s="16"/>
      <c r="B11" s="16" t="s">
        <v>60</v>
      </c>
      <c r="E11" s="363"/>
      <c r="H11" s="437" t="s">
        <v>337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8" s="17" customFormat="1" ht="56.25" customHeight="1">
      <c r="A12" s="16"/>
      <c r="B12" s="16" t="s">
        <v>61</v>
      </c>
      <c r="E12" s="363"/>
      <c r="H12" s="249" t="s">
        <v>248</v>
      </c>
      <c r="R12" s="16"/>
    </row>
    <row r="13" spans="1:21" s="23" customFormat="1" ht="56.25" customHeight="1">
      <c r="A13" s="21"/>
      <c r="B13" s="55"/>
      <c r="C13" s="55"/>
      <c r="D13" s="55"/>
      <c r="E13" s="55"/>
      <c r="F13" s="55"/>
      <c r="G13" s="55"/>
      <c r="H13" s="55"/>
      <c r="J13" s="21"/>
      <c r="K13" s="24"/>
      <c r="L13" s="24"/>
      <c r="M13" s="24"/>
      <c r="N13" s="24"/>
      <c r="O13" s="24"/>
      <c r="P13" s="24"/>
      <c r="R13" s="24"/>
      <c r="S13" s="21"/>
      <c r="T13" s="21"/>
      <c r="U13" s="24"/>
    </row>
  </sheetData>
  <sheetProtection/>
  <mergeCells count="15">
    <mergeCell ref="S7:S8"/>
    <mergeCell ref="T7:T8"/>
    <mergeCell ref="U7:U8"/>
    <mergeCell ref="A9:S9"/>
    <mergeCell ref="A2:U2"/>
    <mergeCell ref="A3:U3"/>
    <mergeCell ref="A4:U4"/>
    <mergeCell ref="A5:U5"/>
    <mergeCell ref="A6:E6"/>
    <mergeCell ref="A7:A8"/>
    <mergeCell ref="B7:B8"/>
    <mergeCell ref="D7:D8"/>
    <mergeCell ref="E7:E8"/>
    <mergeCell ref="H7:H8"/>
    <mergeCell ref="I7:R7"/>
  </mergeCells>
  <printOptions/>
  <pageMargins left="0.2" right="0" top="0.5" bottom="0.75" header="0" footer="0.0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32"/>
  <sheetViews>
    <sheetView view="pageBreakPreview" zoomScale="91" zoomScaleNormal="70" zoomScaleSheetLayoutView="91" zoomScalePageLayoutView="0" workbookViewId="0" topLeftCell="A2">
      <selection activeCell="A5" sqref="A5:Y5"/>
    </sheetView>
  </sheetViews>
  <sheetFormatPr defaultColWidth="10.66015625" defaultRowHeight="12.75"/>
  <cols>
    <col min="1" max="1" width="6.83203125" style="56" customWidth="1"/>
    <col min="2" max="2" width="29.66015625" style="56" customWidth="1"/>
    <col min="3" max="3" width="13.5" style="56" hidden="1" customWidth="1"/>
    <col min="4" max="4" width="6.33203125" style="57" customWidth="1"/>
    <col min="5" max="5" width="49.33203125" style="58" customWidth="1"/>
    <col min="6" max="6" width="10.66015625" style="56" hidden="1" customWidth="1"/>
    <col min="7" max="7" width="10.66015625" style="57" hidden="1" customWidth="1"/>
    <col min="8" max="8" width="25" style="56" customWidth="1"/>
    <col min="9" max="9" width="10.66015625" style="56" hidden="1" customWidth="1"/>
    <col min="10" max="10" width="9.33203125" style="59" customWidth="1"/>
    <col min="11" max="11" width="10.66015625" style="60" customWidth="1"/>
    <col min="12" max="12" width="5.83203125" style="56" customWidth="1"/>
    <col min="13" max="13" width="9.16015625" style="59" customWidth="1"/>
    <col min="14" max="14" width="11.83203125" style="60" customWidth="1"/>
    <col min="15" max="15" width="5.83203125" style="56" customWidth="1"/>
    <col min="16" max="16" width="8.66015625" style="59" customWidth="1"/>
    <col min="17" max="17" width="11" style="60" customWidth="1"/>
    <col min="18" max="18" width="6" style="56" customWidth="1"/>
    <col min="19" max="19" width="6.5" style="56" customWidth="1"/>
    <col min="20" max="20" width="6" style="56" customWidth="1"/>
    <col min="21" max="21" width="8.83203125" style="56" customWidth="1"/>
    <col min="22" max="22" width="0" style="56" hidden="1" customWidth="1"/>
    <col min="23" max="23" width="11.66015625" style="60" customWidth="1"/>
    <col min="24" max="24" width="0.65625" style="56" customWidth="1"/>
    <col min="25" max="25" width="10.66015625" style="56" customWidth="1"/>
    <col min="26" max="16384" width="10.66015625" style="56" customWidth="1"/>
  </cols>
  <sheetData>
    <row r="1" spans="1:34" s="70" customFormat="1" ht="14.25" hidden="1">
      <c r="A1" s="61" t="s">
        <v>33</v>
      </c>
      <c r="B1" s="65"/>
      <c r="C1" s="61" t="s">
        <v>34</v>
      </c>
      <c r="D1" s="62"/>
      <c r="E1" s="63"/>
      <c r="F1" s="61" t="s">
        <v>35</v>
      </c>
      <c r="G1" s="64"/>
      <c r="H1" s="65"/>
      <c r="I1" s="65"/>
      <c r="J1" s="66"/>
      <c r="K1" s="67" t="s">
        <v>36</v>
      </c>
      <c r="L1" s="68"/>
      <c r="M1" s="66"/>
      <c r="N1" s="67" t="s">
        <v>37</v>
      </c>
      <c r="O1" s="68"/>
      <c r="P1" s="66"/>
      <c r="Q1" s="67" t="s">
        <v>38</v>
      </c>
      <c r="R1" s="68"/>
      <c r="S1" s="68"/>
      <c r="T1" s="68"/>
      <c r="U1" s="68"/>
      <c r="V1" s="68"/>
      <c r="W1" s="69" t="s">
        <v>39</v>
      </c>
      <c r="Y1" s="71"/>
      <c r="Z1" s="71"/>
      <c r="AA1" s="71"/>
      <c r="AB1" s="71"/>
      <c r="AC1" s="71"/>
      <c r="AD1" s="71"/>
      <c r="AE1" s="71"/>
      <c r="AF1" s="71"/>
      <c r="AH1" s="71"/>
    </row>
    <row r="2" spans="1:23" s="10" customFormat="1" ht="39" customHeight="1">
      <c r="A2" s="571" t="str">
        <f>'МП БП'!A1:W1</f>
        <v>КУБОК КСК "РУССКИЙ АЛМАЗ" ПО ВЫЕЗДКЕ,  10  ЭТАП 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4" s="339" customFormat="1" ht="18" customHeight="1" hidden="1">
      <c r="A3" s="572" t="s">
        <v>40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11"/>
    </row>
    <row r="4" spans="1:24" s="74" customFormat="1" ht="21" customHeight="1">
      <c r="A4" s="573" t="s">
        <v>43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</row>
    <row r="5" spans="1:25" s="322" customFormat="1" ht="18.75" customHeight="1">
      <c r="A5" s="562" t="s">
        <v>340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</row>
    <row r="6" spans="1:24" s="491" customFormat="1" ht="25.5" customHeight="1">
      <c r="A6" s="574" t="s">
        <v>6</v>
      </c>
      <c r="B6" s="574"/>
      <c r="C6" s="574"/>
      <c r="D6" s="574"/>
      <c r="E6" s="574"/>
      <c r="F6" s="489"/>
      <c r="G6" s="489"/>
      <c r="H6" s="489"/>
      <c r="I6" s="489"/>
      <c r="J6" s="490"/>
      <c r="K6" s="490"/>
      <c r="L6" s="490"/>
      <c r="M6" s="490"/>
      <c r="N6" s="490"/>
      <c r="O6" s="490"/>
      <c r="P6" s="490"/>
      <c r="R6" s="577" t="s">
        <v>299</v>
      </c>
      <c r="S6" s="577"/>
      <c r="T6" s="577"/>
      <c r="U6" s="577"/>
      <c r="V6" s="577"/>
      <c r="W6" s="577"/>
      <c r="X6" s="577"/>
    </row>
    <row r="7" spans="1:24" s="76" customFormat="1" ht="13.5" customHeight="1">
      <c r="A7" s="565" t="s">
        <v>45</v>
      </c>
      <c r="B7" s="569" t="s">
        <v>301</v>
      </c>
      <c r="C7" s="570" t="s">
        <v>47</v>
      </c>
      <c r="D7" s="570" t="s">
        <v>1</v>
      </c>
      <c r="E7" s="569" t="s">
        <v>302</v>
      </c>
      <c r="F7" s="569" t="s">
        <v>2</v>
      </c>
      <c r="G7" s="569" t="s">
        <v>3</v>
      </c>
      <c r="H7" s="569" t="s">
        <v>4</v>
      </c>
      <c r="I7" s="492"/>
      <c r="J7" s="563" t="s">
        <v>75</v>
      </c>
      <c r="K7" s="563"/>
      <c r="L7" s="563"/>
      <c r="M7" s="576" t="s">
        <v>49</v>
      </c>
      <c r="N7" s="576"/>
      <c r="O7" s="576"/>
      <c r="P7" s="563" t="s">
        <v>50</v>
      </c>
      <c r="Q7" s="563"/>
      <c r="R7" s="563"/>
      <c r="S7" s="564" t="s">
        <v>51</v>
      </c>
      <c r="T7" s="564" t="s">
        <v>52</v>
      </c>
      <c r="U7" s="564" t="s">
        <v>53</v>
      </c>
      <c r="V7" s="564" t="s">
        <v>54</v>
      </c>
      <c r="W7" s="568" t="s">
        <v>55</v>
      </c>
      <c r="X7" s="575" t="s">
        <v>56</v>
      </c>
    </row>
    <row r="8" spans="1:24" s="76" customFormat="1" ht="55.5" customHeight="1">
      <c r="A8" s="565"/>
      <c r="B8" s="569"/>
      <c r="C8" s="570"/>
      <c r="D8" s="570"/>
      <c r="E8" s="569"/>
      <c r="F8" s="569"/>
      <c r="G8" s="569"/>
      <c r="H8" s="569"/>
      <c r="I8" s="492"/>
      <c r="J8" s="494" t="s">
        <v>57</v>
      </c>
      <c r="K8" s="495" t="s">
        <v>58</v>
      </c>
      <c r="L8" s="493" t="s">
        <v>59</v>
      </c>
      <c r="M8" s="494" t="s">
        <v>57</v>
      </c>
      <c r="N8" s="495" t="s">
        <v>58</v>
      </c>
      <c r="O8" s="493" t="s">
        <v>59</v>
      </c>
      <c r="P8" s="494" t="s">
        <v>57</v>
      </c>
      <c r="Q8" s="495" t="s">
        <v>58</v>
      </c>
      <c r="R8" s="493" t="s">
        <v>59</v>
      </c>
      <c r="S8" s="564"/>
      <c r="T8" s="564"/>
      <c r="U8" s="564"/>
      <c r="V8" s="564"/>
      <c r="W8" s="568"/>
      <c r="X8" s="575"/>
    </row>
    <row r="9" spans="1:24" s="340" customFormat="1" ht="27" customHeight="1" hidden="1">
      <c r="A9" s="566" t="s">
        <v>285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</row>
    <row r="10" spans="1:24" s="76" customFormat="1" ht="35.25" customHeight="1" hidden="1">
      <c r="A10" s="413">
        <f>RANK(W10,$W$10:$W$11)</f>
        <v>1</v>
      </c>
      <c r="B10" s="427"/>
      <c r="C10" s="399"/>
      <c r="D10" s="258"/>
      <c r="E10" s="428"/>
      <c r="F10" s="397"/>
      <c r="G10" s="261"/>
      <c r="H10" s="261"/>
      <c r="I10" s="392"/>
      <c r="J10" s="414"/>
      <c r="K10" s="415">
        <f>J10/1.9</f>
        <v>0</v>
      </c>
      <c r="L10" s="416">
        <f>RANK(K10,K$10:K$11,0)</f>
        <v>1</v>
      </c>
      <c r="M10" s="414">
        <v>129.5</v>
      </c>
      <c r="N10" s="415">
        <f>M10/1.9</f>
        <v>68.15789473684211</v>
      </c>
      <c r="O10" s="416">
        <f>RANK(N10,N$10:N$11,0)</f>
        <v>1</v>
      </c>
      <c r="P10" s="414">
        <v>128.5</v>
      </c>
      <c r="Q10" s="415">
        <f>P10/1.9</f>
        <v>67.63157894736842</v>
      </c>
      <c r="R10" s="416">
        <f>RANK(Q10,Q$10:Q$11,0)</f>
        <v>1</v>
      </c>
      <c r="S10" s="416"/>
      <c r="T10" s="416"/>
      <c r="U10" s="417">
        <f>P10+M10+J10</f>
        <v>258</v>
      </c>
      <c r="V10" s="418"/>
      <c r="W10" s="415">
        <f>(K10+N10+Q10)/3</f>
        <v>45.26315789473684</v>
      </c>
      <c r="X10" s="458"/>
    </row>
    <row r="11" spans="1:24" s="76" customFormat="1" ht="35.25" customHeight="1" hidden="1">
      <c r="A11" s="413">
        <f>RANK(W11,$W$10:$W$11)</f>
        <v>2</v>
      </c>
      <c r="B11" s="427"/>
      <c r="C11" s="265"/>
      <c r="D11" s="258"/>
      <c r="E11" s="427"/>
      <c r="F11" s="397"/>
      <c r="G11" s="261"/>
      <c r="H11" s="261"/>
      <c r="I11" s="392"/>
      <c r="J11" s="414"/>
      <c r="K11" s="415">
        <f>J11/1.9</f>
        <v>0</v>
      </c>
      <c r="L11" s="416">
        <f>RANK(K11,K$10:K$11,0)</f>
        <v>1</v>
      </c>
      <c r="M11" s="414">
        <v>122</v>
      </c>
      <c r="N11" s="415">
        <f>M11/1.9</f>
        <v>64.21052631578948</v>
      </c>
      <c r="O11" s="416">
        <f>RANK(N11,N$10:N$11,0)</f>
        <v>2</v>
      </c>
      <c r="P11" s="414">
        <v>127</v>
      </c>
      <c r="Q11" s="415">
        <f>P11/1.9</f>
        <v>66.8421052631579</v>
      </c>
      <c r="R11" s="416">
        <f>RANK(Q11,Q$10:Q$11,0)</f>
        <v>2</v>
      </c>
      <c r="S11" s="416"/>
      <c r="T11" s="416"/>
      <c r="U11" s="417">
        <f>P11+M11+J11</f>
        <v>249</v>
      </c>
      <c r="V11" s="418"/>
      <c r="W11" s="415">
        <f>(K11+N11+Q11)/3</f>
        <v>43.6842105263158</v>
      </c>
      <c r="X11" s="429"/>
    </row>
    <row r="12" spans="1:24" s="76" customFormat="1" ht="19.5" customHeight="1">
      <c r="A12" s="566" t="s">
        <v>336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484"/>
    </row>
    <row r="13" spans="1:24" s="239" customFormat="1" ht="35.25" customHeight="1">
      <c r="A13" s="330">
        <v>1</v>
      </c>
      <c r="B13" s="334" t="s">
        <v>303</v>
      </c>
      <c r="C13" s="496"/>
      <c r="D13" s="352"/>
      <c r="E13" s="497" t="s">
        <v>304</v>
      </c>
      <c r="F13" s="498"/>
      <c r="G13" s="332" t="s">
        <v>8</v>
      </c>
      <c r="H13" s="332" t="s">
        <v>6</v>
      </c>
      <c r="I13" s="323"/>
      <c r="J13" s="333">
        <v>122.5</v>
      </c>
      <c r="K13" s="431">
        <f>J13/1.7-0.5</f>
        <v>71.55882352941177</v>
      </c>
      <c r="L13" s="394">
        <v>1</v>
      </c>
      <c r="M13" s="393">
        <v>115</v>
      </c>
      <c r="N13" s="431">
        <f>M13/1.7-0.5</f>
        <v>67.14705882352942</v>
      </c>
      <c r="O13" s="394">
        <v>1</v>
      </c>
      <c r="P13" s="393">
        <v>112.5</v>
      </c>
      <c r="Q13" s="431">
        <f>P13/1.7-0.5</f>
        <v>65.67647058823529</v>
      </c>
      <c r="R13" s="395">
        <v>1</v>
      </c>
      <c r="S13" s="242">
        <v>1</v>
      </c>
      <c r="T13" s="242"/>
      <c r="U13" s="246">
        <f>P13+M13+J13</f>
        <v>350</v>
      </c>
      <c r="V13" s="247"/>
      <c r="W13" s="241">
        <f>(K13+N13+Q13)/3</f>
        <v>68.12745098039215</v>
      </c>
      <c r="X13" s="73"/>
    </row>
    <row r="14" spans="1:24" s="340" customFormat="1" ht="28.5" customHeight="1">
      <c r="A14" s="566" t="s">
        <v>41</v>
      </c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</row>
    <row r="15" spans="1:24" s="340" customFormat="1" ht="26.25" customHeight="1">
      <c r="A15" s="567" t="s">
        <v>341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</row>
    <row r="16" spans="1:24" s="76" customFormat="1" ht="35.25" customHeight="1">
      <c r="A16" s="451">
        <f>RANK(W16,$W$16:$W$19)</f>
        <v>1</v>
      </c>
      <c r="B16" s="514" t="s">
        <v>312</v>
      </c>
      <c r="C16" s="515" t="s">
        <v>155</v>
      </c>
      <c r="D16" s="505"/>
      <c r="E16" s="502" t="s">
        <v>313</v>
      </c>
      <c r="F16" s="503" t="s">
        <v>152</v>
      </c>
      <c r="G16" s="516" t="s">
        <v>8</v>
      </c>
      <c r="H16" s="510" t="s">
        <v>6</v>
      </c>
      <c r="I16" s="506"/>
      <c r="J16" s="333">
        <v>152.5</v>
      </c>
      <c r="K16" s="431">
        <f>J16/2.2</f>
        <v>69.31818181818181</v>
      </c>
      <c r="L16" s="394">
        <f>RANK(K16,K$16:K$19,0)</f>
        <v>1</v>
      </c>
      <c r="M16" s="393">
        <v>153.5</v>
      </c>
      <c r="N16" s="431">
        <f>M16/2.2</f>
        <v>69.77272727272727</v>
      </c>
      <c r="O16" s="394">
        <f>RANK(N16,N$16:N$19,0)</f>
        <v>1</v>
      </c>
      <c r="P16" s="393">
        <v>154.5</v>
      </c>
      <c r="Q16" s="431">
        <f>P16/2.2</f>
        <v>70.22727272727272</v>
      </c>
      <c r="R16" s="395">
        <f>RANK(Q16,Q$16:Q$19,0)</f>
        <v>1</v>
      </c>
      <c r="S16" s="242"/>
      <c r="T16" s="242"/>
      <c r="U16" s="246">
        <f>P16+M16+J16</f>
        <v>460.5</v>
      </c>
      <c r="V16" s="247"/>
      <c r="W16" s="241">
        <f>(K16+N16+Q16)/3</f>
        <v>69.77272727272727</v>
      </c>
      <c r="X16" s="458"/>
    </row>
    <row r="17" spans="1:24" s="76" customFormat="1" ht="35.25" customHeight="1">
      <c r="A17" s="451">
        <f>RANK(W17,$W$16:$W$19)</f>
        <v>2</v>
      </c>
      <c r="B17" s="499" t="s">
        <v>306</v>
      </c>
      <c r="C17" s="500" t="s">
        <v>219</v>
      </c>
      <c r="D17" s="501">
        <v>2</v>
      </c>
      <c r="E17" s="502" t="s">
        <v>307</v>
      </c>
      <c r="F17" s="503" t="s">
        <v>176</v>
      </c>
      <c r="G17" s="504" t="s">
        <v>8</v>
      </c>
      <c r="H17" s="505" t="s">
        <v>6</v>
      </c>
      <c r="I17" s="511"/>
      <c r="J17" s="333">
        <v>142</v>
      </c>
      <c r="K17" s="431">
        <f>J17/2.2</f>
        <v>64.54545454545455</v>
      </c>
      <c r="L17" s="394">
        <f>RANK(K17,K$16:K$19,0)</f>
        <v>2</v>
      </c>
      <c r="M17" s="393">
        <v>149</v>
      </c>
      <c r="N17" s="431">
        <f>M17/2.2</f>
        <v>67.72727272727272</v>
      </c>
      <c r="O17" s="394">
        <f>RANK(N17,N$16:N$19,0)</f>
        <v>2</v>
      </c>
      <c r="P17" s="393">
        <v>143.5</v>
      </c>
      <c r="Q17" s="431">
        <f>P17/2.2</f>
        <v>65.22727272727272</v>
      </c>
      <c r="R17" s="395">
        <f>RANK(Q17,Q$16:Q$19,0)</f>
        <v>2</v>
      </c>
      <c r="S17" s="242"/>
      <c r="T17" s="242"/>
      <c r="U17" s="246">
        <f>P17+M17+J17</f>
        <v>434.5</v>
      </c>
      <c r="V17" s="247"/>
      <c r="W17" s="241">
        <f>(K17+N17+Q17)/3</f>
        <v>65.83333333333333</v>
      </c>
      <c r="X17" s="458"/>
    </row>
    <row r="18" spans="1:24" s="76" customFormat="1" ht="35.25" customHeight="1">
      <c r="A18" s="451">
        <f>RANK(W18,$W$16:$W$19)</f>
        <v>3</v>
      </c>
      <c r="B18" s="499" t="s">
        <v>310</v>
      </c>
      <c r="C18" s="512"/>
      <c r="D18" s="505"/>
      <c r="E18" s="499" t="s">
        <v>311</v>
      </c>
      <c r="F18" s="513" t="s">
        <v>290</v>
      </c>
      <c r="G18" s="510" t="s">
        <v>291</v>
      </c>
      <c r="H18" s="510" t="s">
        <v>6</v>
      </c>
      <c r="I18" s="511"/>
      <c r="J18" s="333">
        <v>139.5</v>
      </c>
      <c r="K18" s="431">
        <f>J18/2.2</f>
        <v>63.40909090909091</v>
      </c>
      <c r="L18" s="394">
        <f>RANK(K18,K$16:K$19,0)</f>
        <v>3</v>
      </c>
      <c r="M18" s="393">
        <v>137.5</v>
      </c>
      <c r="N18" s="431">
        <f>M18/2.2</f>
        <v>62.49999999999999</v>
      </c>
      <c r="O18" s="394">
        <f>RANK(N18,N$16:N$19,0)</f>
        <v>3</v>
      </c>
      <c r="P18" s="393">
        <v>139</v>
      </c>
      <c r="Q18" s="431">
        <f>P18/2.2</f>
        <v>63.18181818181818</v>
      </c>
      <c r="R18" s="395">
        <f>RANK(Q18,Q$16:Q$19,0)</f>
        <v>3</v>
      </c>
      <c r="S18" s="242"/>
      <c r="T18" s="242"/>
      <c r="U18" s="246">
        <f>P18+M18+J18</f>
        <v>416</v>
      </c>
      <c r="V18" s="247"/>
      <c r="W18" s="241">
        <f>(K18+N18+Q18)/3</f>
        <v>63.03030303030303</v>
      </c>
      <c r="X18" s="458"/>
    </row>
    <row r="19" spans="1:24" s="76" customFormat="1" ht="35.25" customHeight="1">
      <c r="A19" s="451">
        <f>RANK(W19,$W$16:$W$19)</f>
        <v>4</v>
      </c>
      <c r="B19" s="507" t="s">
        <v>308</v>
      </c>
      <c r="C19" s="508" t="s">
        <v>11</v>
      </c>
      <c r="D19" s="501" t="s">
        <v>10</v>
      </c>
      <c r="E19" s="507" t="s">
        <v>309</v>
      </c>
      <c r="F19" s="509"/>
      <c r="G19" s="510" t="s">
        <v>8</v>
      </c>
      <c r="H19" s="510" t="s">
        <v>6</v>
      </c>
      <c r="I19" s="511"/>
      <c r="J19" s="333">
        <v>131.5</v>
      </c>
      <c r="K19" s="431">
        <f>J19/2.2</f>
        <v>59.772727272727266</v>
      </c>
      <c r="L19" s="394">
        <f>RANK(K19,K$16:K$19,0)</f>
        <v>4</v>
      </c>
      <c r="M19" s="393">
        <v>133.5</v>
      </c>
      <c r="N19" s="431">
        <f>M19/2.2</f>
        <v>60.68181818181818</v>
      </c>
      <c r="O19" s="394">
        <f>RANK(N19,N$16:N$19,0)</f>
        <v>4</v>
      </c>
      <c r="P19" s="393">
        <v>133.5</v>
      </c>
      <c r="Q19" s="431">
        <f>P19/2.2</f>
        <v>60.68181818181818</v>
      </c>
      <c r="R19" s="395">
        <f>RANK(Q19,Q$16:Q$19,0)</f>
        <v>4</v>
      </c>
      <c r="S19" s="242"/>
      <c r="T19" s="242"/>
      <c r="U19" s="246">
        <f>P19+M19+J19</f>
        <v>398.5</v>
      </c>
      <c r="V19" s="247"/>
      <c r="W19" s="241">
        <f>(K19+N19+Q19)/3</f>
        <v>60.378787878787875</v>
      </c>
      <c r="X19" s="458"/>
    </row>
    <row r="20" spans="1:24" s="340" customFormat="1" ht="30" customHeight="1">
      <c r="A20" s="567" t="s">
        <v>95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</row>
    <row r="21" spans="1:24" s="76" customFormat="1" ht="35.25" customHeight="1">
      <c r="A21" s="413">
        <f>RANK(W21,$W$21:$W$21)</f>
        <v>1</v>
      </c>
      <c r="B21" s="507" t="s">
        <v>315</v>
      </c>
      <c r="C21" s="515" t="s">
        <v>148</v>
      </c>
      <c r="D21" s="501">
        <v>1</v>
      </c>
      <c r="E21" s="499" t="s">
        <v>316</v>
      </c>
      <c r="F21" s="503"/>
      <c r="G21" s="510" t="s">
        <v>15</v>
      </c>
      <c r="H21" s="517" t="s">
        <v>6</v>
      </c>
      <c r="I21" s="511"/>
      <c r="J21" s="333">
        <v>150</v>
      </c>
      <c r="K21" s="431">
        <f>J21/2.2</f>
        <v>68.18181818181817</v>
      </c>
      <c r="L21" s="394">
        <f>RANK(K21,$K$21:$K$21,0)</f>
        <v>1</v>
      </c>
      <c r="M21" s="393">
        <v>141.5</v>
      </c>
      <c r="N21" s="431">
        <f>M21/2.2</f>
        <v>64.31818181818181</v>
      </c>
      <c r="O21" s="394">
        <f>RANK(N21,$N$21:$N$21,0)</f>
        <v>1</v>
      </c>
      <c r="P21" s="393">
        <v>144</v>
      </c>
      <c r="Q21" s="431">
        <f>P21/2.2</f>
        <v>65.45454545454545</v>
      </c>
      <c r="R21" s="395">
        <f>RANK(Q21,$Q$21:$Q$21,0)</f>
        <v>1</v>
      </c>
      <c r="S21" s="242"/>
      <c r="T21" s="242"/>
      <c r="U21" s="246">
        <f>P21+M21+J21</f>
        <v>435.5</v>
      </c>
      <c r="V21" s="247"/>
      <c r="W21" s="241">
        <f>(K21+N21+Q21)/3</f>
        <v>65.98484848484848</v>
      </c>
      <c r="X21" s="429"/>
    </row>
    <row r="22" spans="1:24" s="340" customFormat="1" ht="28.5" customHeight="1">
      <c r="A22" s="567" t="s">
        <v>76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</row>
    <row r="23" spans="1:25" s="83" customFormat="1" ht="35.25" customHeight="1">
      <c r="A23" s="413">
        <v>1</v>
      </c>
      <c r="B23" s="499" t="s">
        <v>317</v>
      </c>
      <c r="C23" s="500" t="s">
        <v>145</v>
      </c>
      <c r="D23" s="505" t="s">
        <v>14</v>
      </c>
      <c r="E23" s="518" t="s">
        <v>318</v>
      </c>
      <c r="F23" s="519"/>
      <c r="G23" s="510" t="s">
        <v>218</v>
      </c>
      <c r="H23" s="510" t="s">
        <v>6</v>
      </c>
      <c r="I23" s="392"/>
      <c r="J23" s="414">
        <v>152</v>
      </c>
      <c r="K23" s="415">
        <f>J23/2.2</f>
        <v>69.09090909090908</v>
      </c>
      <c r="L23" s="416">
        <v>1</v>
      </c>
      <c r="M23" s="414">
        <v>157.5</v>
      </c>
      <c r="N23" s="415">
        <f>M23/2.2</f>
        <v>71.59090909090908</v>
      </c>
      <c r="O23" s="416">
        <v>1</v>
      </c>
      <c r="P23" s="414">
        <v>154</v>
      </c>
      <c r="Q23" s="415">
        <f>P23/2.2</f>
        <v>70</v>
      </c>
      <c r="R23" s="416">
        <v>1</v>
      </c>
      <c r="S23" s="416"/>
      <c r="T23" s="416"/>
      <c r="U23" s="417">
        <f>P23+M23+J23</f>
        <v>463.5</v>
      </c>
      <c r="V23" s="418"/>
      <c r="W23" s="415">
        <f>(K23+N23+Q23)/3</f>
        <v>70.22727272727272</v>
      </c>
      <c r="X23" s="419"/>
      <c r="Y23" s="338"/>
    </row>
    <row r="24" spans="1:24" s="340" customFormat="1" ht="28.5" customHeight="1" hidden="1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</row>
    <row r="25" spans="1:25" s="83" customFormat="1" ht="35.25" customHeight="1" hidden="1">
      <c r="A25" s="413">
        <v>1</v>
      </c>
      <c r="B25" s="427"/>
      <c r="C25" s="399"/>
      <c r="D25" s="258"/>
      <c r="E25" s="428"/>
      <c r="F25" s="397"/>
      <c r="G25" s="261"/>
      <c r="H25" s="261"/>
      <c r="I25" s="392"/>
      <c r="J25" s="414"/>
      <c r="K25" s="415">
        <f>J25/2.6</f>
        <v>0</v>
      </c>
      <c r="L25" s="416">
        <v>1</v>
      </c>
      <c r="M25" s="414"/>
      <c r="N25" s="415">
        <f>M25/2.6</f>
        <v>0</v>
      </c>
      <c r="O25" s="416">
        <v>1</v>
      </c>
      <c r="P25" s="414"/>
      <c r="Q25" s="415">
        <f>P25/2.6</f>
        <v>0</v>
      </c>
      <c r="R25" s="416">
        <v>1</v>
      </c>
      <c r="S25" s="416"/>
      <c r="T25" s="416"/>
      <c r="U25" s="417">
        <f>P25+M25+J25</f>
        <v>0</v>
      </c>
      <c r="V25" s="418"/>
      <c r="W25" s="415">
        <f>(K25+N25+Q25)/3</f>
        <v>0</v>
      </c>
      <c r="X25" s="419"/>
      <c r="Y25" s="338"/>
    </row>
    <row r="26" spans="1:24" s="340" customFormat="1" ht="27.75" customHeight="1">
      <c r="A26" s="566" t="s">
        <v>286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</row>
    <row r="27" spans="1:25" s="83" customFormat="1" ht="35.25" customHeight="1">
      <c r="A27" s="413">
        <f>RANK(W27,$W$27:$W$28)</f>
        <v>1</v>
      </c>
      <c r="B27" s="499" t="s">
        <v>319</v>
      </c>
      <c r="C27" s="515" t="s">
        <v>156</v>
      </c>
      <c r="D27" s="520"/>
      <c r="E27" s="507" t="s">
        <v>320</v>
      </c>
      <c r="F27" s="513"/>
      <c r="G27" s="510" t="s">
        <v>8</v>
      </c>
      <c r="H27" s="510" t="s">
        <v>266</v>
      </c>
      <c r="I27" s="392"/>
      <c r="J27" s="414">
        <v>170.5</v>
      </c>
      <c r="K27" s="415">
        <f>J27/2.6</f>
        <v>65.57692307692308</v>
      </c>
      <c r="L27" s="416">
        <f>RANK(K27,K$27:K$28,0)</f>
        <v>1</v>
      </c>
      <c r="M27" s="414">
        <v>159</v>
      </c>
      <c r="N27" s="415">
        <f>M27/2.6</f>
        <v>61.15384615384615</v>
      </c>
      <c r="O27" s="416">
        <f>RANK(N27,N$27:N$28,0)</f>
        <v>1</v>
      </c>
      <c r="P27" s="414">
        <v>163.5</v>
      </c>
      <c r="Q27" s="415">
        <f>P27/2.6</f>
        <v>62.88461538461538</v>
      </c>
      <c r="R27" s="416">
        <f>RANK(Q27,Q$27:Q$28,0)</f>
        <v>1</v>
      </c>
      <c r="S27" s="416"/>
      <c r="T27" s="416"/>
      <c r="U27" s="417">
        <f>P27+M27+J27</f>
        <v>493</v>
      </c>
      <c r="V27" s="418"/>
      <c r="W27" s="415">
        <f>(K27+N27+Q27)/3</f>
        <v>63.205128205128204</v>
      </c>
      <c r="X27" s="419"/>
      <c r="Y27" s="338"/>
    </row>
    <row r="28" spans="1:25" s="83" customFormat="1" ht="35.25" customHeight="1" hidden="1">
      <c r="A28" s="413">
        <f>RANK(W28,$W$27:$W$28)</f>
        <v>2</v>
      </c>
      <c r="B28" s="427"/>
      <c r="C28" s="399"/>
      <c r="D28" s="258"/>
      <c r="E28" s="428"/>
      <c r="F28" s="274"/>
      <c r="G28" s="261"/>
      <c r="H28" s="261"/>
      <c r="I28" s="392"/>
      <c r="J28" s="414"/>
      <c r="K28" s="415">
        <f>J28/2.6</f>
        <v>0</v>
      </c>
      <c r="L28" s="416">
        <f>RANK(K28,K$27:K$28,0)</f>
        <v>2</v>
      </c>
      <c r="M28" s="414"/>
      <c r="N28" s="415">
        <f>M28/2.6</f>
        <v>0</v>
      </c>
      <c r="O28" s="416">
        <f>RANK(N28,N$27:N$28,0)</f>
        <v>2</v>
      </c>
      <c r="P28" s="414"/>
      <c r="Q28" s="415">
        <f>P28/2.6</f>
        <v>0</v>
      </c>
      <c r="R28" s="416">
        <f>RANK(Q28,Q$27:Q$28,0)</f>
        <v>2</v>
      </c>
      <c r="S28" s="416"/>
      <c r="T28" s="416"/>
      <c r="U28" s="417">
        <f>P28+M28+J28</f>
        <v>0</v>
      </c>
      <c r="V28" s="418"/>
      <c r="W28" s="415">
        <f>(K28+N28+Q28)/3</f>
        <v>0</v>
      </c>
      <c r="X28" s="419"/>
      <c r="Y28" s="338"/>
    </row>
    <row r="29" spans="2:23" s="17" customFormat="1" ht="61.5" customHeight="1">
      <c r="B29" s="16" t="s">
        <v>60</v>
      </c>
      <c r="E29" s="363"/>
      <c r="H29" s="437" t="s">
        <v>337</v>
      </c>
      <c r="I29" s="437" t="s">
        <v>337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W29" s="19"/>
    </row>
    <row r="30" spans="2:23" s="17" customFormat="1" ht="61.5" customHeight="1">
      <c r="B30" s="16" t="s">
        <v>61</v>
      </c>
      <c r="E30" s="363"/>
      <c r="H30" s="249" t="s">
        <v>248</v>
      </c>
      <c r="I30" s="249" t="s">
        <v>248</v>
      </c>
      <c r="R30" s="16"/>
      <c r="W30" s="19"/>
    </row>
    <row r="31" spans="1:24" s="104" customFormat="1" ht="39" customHeight="1">
      <c r="A31" s="344"/>
      <c r="C31" s="345"/>
      <c r="D31" s="470"/>
      <c r="F31" s="345"/>
      <c r="G31" s="345"/>
      <c r="H31" s="346"/>
      <c r="I31" s="346"/>
      <c r="J31" s="347"/>
      <c r="L31" s="348"/>
      <c r="M31" s="349"/>
      <c r="N31" s="350"/>
      <c r="O31" s="348"/>
      <c r="P31" s="349"/>
      <c r="Q31" s="350"/>
      <c r="R31" s="348"/>
      <c r="S31" s="348"/>
      <c r="T31" s="348"/>
      <c r="U31" s="348"/>
      <c r="V31" s="348"/>
      <c r="W31" s="348"/>
      <c r="X31" s="348"/>
    </row>
    <row r="32" ht="12.75">
      <c r="W32" s="56"/>
    </row>
  </sheetData>
  <sheetProtection selectLockedCells="1" selectUnlockedCells="1"/>
  <mergeCells count="31">
    <mergeCell ref="R6:X6"/>
    <mergeCell ref="F7:F8"/>
    <mergeCell ref="A2:W2"/>
    <mergeCell ref="A3:W3"/>
    <mergeCell ref="A4:X4"/>
    <mergeCell ref="A6:E6"/>
    <mergeCell ref="X7:X8"/>
    <mergeCell ref="J7:L7"/>
    <mergeCell ref="M7:O7"/>
    <mergeCell ref="H7:H8"/>
    <mergeCell ref="G7:G8"/>
    <mergeCell ref="A22:X22"/>
    <mergeCell ref="A26:X26"/>
    <mergeCell ref="T7:T8"/>
    <mergeCell ref="U7:U8"/>
    <mergeCell ref="V7:V8"/>
    <mergeCell ref="W7:W8"/>
    <mergeCell ref="B7:B8"/>
    <mergeCell ref="C7:C8"/>
    <mergeCell ref="D7:D8"/>
    <mergeCell ref="E7:E8"/>
    <mergeCell ref="A5:Y5"/>
    <mergeCell ref="P7:R7"/>
    <mergeCell ref="S7:S8"/>
    <mergeCell ref="A7:A8"/>
    <mergeCell ref="A9:X9"/>
    <mergeCell ref="A24:X24"/>
    <mergeCell ref="A12:W12"/>
    <mergeCell ref="A20:X20"/>
    <mergeCell ref="A14:X14"/>
    <mergeCell ref="A15:X15"/>
  </mergeCells>
  <printOptions horizontalCentered="1"/>
  <pageMargins left="0.2362204724409449" right="0.2362204724409449" top="0.2362204724409449" bottom="0.2362204724409449" header="0.31496062992125984" footer="0.31496062992125984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30"/>
  <sheetViews>
    <sheetView tabSelected="1" view="pageBreakPreview" zoomScale="85" zoomScaleNormal="70" zoomScaleSheetLayoutView="85" zoomScalePageLayoutView="0" workbookViewId="0" topLeftCell="A8">
      <selection activeCell="A20" sqref="A20:IV20"/>
    </sheetView>
  </sheetViews>
  <sheetFormatPr defaultColWidth="10.66015625" defaultRowHeight="12.75"/>
  <cols>
    <col min="1" max="1" width="6.16015625" style="252" customWidth="1"/>
    <col min="2" max="2" width="25.33203125" style="253" customWidth="1"/>
    <col min="3" max="3" width="10.66015625" style="252" hidden="1" customWidth="1"/>
    <col min="4" max="4" width="6.33203125" style="254" customWidth="1"/>
    <col min="5" max="5" width="54" style="255" customWidth="1"/>
    <col min="6" max="6" width="10.66015625" style="252" hidden="1" customWidth="1"/>
    <col min="7" max="7" width="10.66015625" style="254" hidden="1" customWidth="1"/>
    <col min="8" max="8" width="40.33203125" style="252" customWidth="1"/>
    <col min="9" max="9" width="2.5" style="252" hidden="1" customWidth="1"/>
    <col min="10" max="10" width="9.66015625" style="256" customWidth="1"/>
    <col min="11" max="11" width="13" style="257" customWidth="1"/>
    <col min="12" max="12" width="5.5" style="252" customWidth="1"/>
    <col min="13" max="13" width="9.16015625" style="256" customWidth="1"/>
    <col min="14" max="14" width="13" style="257" customWidth="1"/>
    <col min="15" max="15" width="5" style="252" customWidth="1"/>
    <col min="16" max="16" width="9.33203125" style="256" customWidth="1"/>
    <col min="17" max="17" width="13" style="257" customWidth="1"/>
    <col min="18" max="18" width="5.66015625" style="252" customWidth="1"/>
    <col min="19" max="19" width="4.83203125" style="252" customWidth="1"/>
    <col min="20" max="20" width="5.16015625" style="252" customWidth="1"/>
    <col min="21" max="21" width="10.16015625" style="252" customWidth="1"/>
    <col min="22" max="22" width="6.83203125" style="252" hidden="1" customWidth="1"/>
    <col min="23" max="23" width="14.66015625" style="257" customWidth="1"/>
    <col min="24" max="24" width="7.66015625" style="252" customWidth="1"/>
    <col min="25" max="16384" width="10.66015625" style="252" customWidth="1"/>
  </cols>
  <sheetData>
    <row r="1" spans="1:32" s="224" customFormat="1" ht="14.25" hidden="1">
      <c r="A1" s="214" t="s">
        <v>33</v>
      </c>
      <c r="B1" s="215"/>
      <c r="C1" s="214" t="s">
        <v>34</v>
      </c>
      <c r="D1" s="216"/>
      <c r="E1" s="217"/>
      <c r="F1" s="214" t="s">
        <v>35</v>
      </c>
      <c r="G1" s="218"/>
      <c r="H1" s="219"/>
      <c r="I1" s="219"/>
      <c r="J1" s="220"/>
      <c r="K1" s="221" t="s">
        <v>36</v>
      </c>
      <c r="L1" s="222"/>
      <c r="M1" s="220"/>
      <c r="N1" s="221" t="s">
        <v>37</v>
      </c>
      <c r="O1" s="222"/>
      <c r="P1" s="220"/>
      <c r="Q1" s="221" t="s">
        <v>38</v>
      </c>
      <c r="R1" s="222"/>
      <c r="S1" s="222"/>
      <c r="T1" s="222"/>
      <c r="U1" s="222"/>
      <c r="V1" s="222"/>
      <c r="W1" s="223" t="s">
        <v>39</v>
      </c>
      <c r="Y1" s="225"/>
      <c r="Z1" s="225"/>
      <c r="AA1" s="225"/>
      <c r="AB1" s="225"/>
      <c r="AC1" s="225"/>
      <c r="AD1" s="225"/>
      <c r="AF1" s="225"/>
    </row>
    <row r="2" spans="1:23" s="226" customFormat="1" ht="38.25" customHeight="1">
      <c r="A2" s="540" t="str">
        <f>'МП БП'!A1:W1</f>
        <v>КУБОК КСК "РУССКИЙ АЛМАЗ" ПО ВЫЕЗДКЕ,  10  ЭТАП 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</row>
    <row r="3" spans="1:23" s="227" customFormat="1" ht="27.75" customHeight="1" hidden="1">
      <c r="A3" s="584" t="s">
        <v>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</row>
    <row r="4" spans="1:24" s="231" customFormat="1" ht="24" customHeight="1">
      <c r="A4" s="586" t="s">
        <v>43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329"/>
    </row>
    <row r="5" spans="1:25" s="232" customFormat="1" ht="27.75" customHeight="1">
      <c r="A5" s="562" t="s">
        <v>340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</row>
    <row r="6" spans="1:24" s="522" customFormat="1" ht="15" customHeight="1">
      <c r="A6" s="585" t="s">
        <v>6</v>
      </c>
      <c r="B6" s="585"/>
      <c r="C6" s="585"/>
      <c r="D6" s="585"/>
      <c r="E6" s="585"/>
      <c r="F6" s="234"/>
      <c r="G6" s="234"/>
      <c r="H6" s="234"/>
      <c r="I6" s="234"/>
      <c r="J6" s="521"/>
      <c r="K6" s="521"/>
      <c r="L6" s="521"/>
      <c r="M6" s="521"/>
      <c r="N6" s="521"/>
      <c r="O6" s="521"/>
      <c r="P6" s="521"/>
      <c r="Q6" s="521"/>
      <c r="S6" s="523"/>
      <c r="T6" s="523"/>
      <c r="U6" s="523"/>
      <c r="V6" s="523"/>
      <c r="W6" s="524" t="s">
        <v>299</v>
      </c>
      <c r="X6" s="523"/>
    </row>
    <row r="7" spans="1:24" s="237" customFormat="1" ht="13.5" customHeight="1">
      <c r="A7" s="581" t="s">
        <v>45</v>
      </c>
      <c r="B7" s="592" t="s">
        <v>74</v>
      </c>
      <c r="C7" s="588" t="s">
        <v>47</v>
      </c>
      <c r="D7" s="588" t="s">
        <v>1</v>
      </c>
      <c r="E7" s="587" t="s">
        <v>48</v>
      </c>
      <c r="F7" s="587" t="s">
        <v>2</v>
      </c>
      <c r="G7" s="587" t="s">
        <v>3</v>
      </c>
      <c r="H7" s="580" t="s">
        <v>4</v>
      </c>
      <c r="I7" s="468"/>
      <c r="J7" s="590" t="s">
        <v>75</v>
      </c>
      <c r="K7" s="590"/>
      <c r="L7" s="590"/>
      <c r="M7" s="591" t="s">
        <v>49</v>
      </c>
      <c r="N7" s="591"/>
      <c r="O7" s="591"/>
      <c r="P7" s="590" t="s">
        <v>50</v>
      </c>
      <c r="Q7" s="590"/>
      <c r="R7" s="590"/>
      <c r="S7" s="579" t="s">
        <v>51</v>
      </c>
      <c r="T7" s="579" t="s">
        <v>52</v>
      </c>
      <c r="U7" s="582" t="s">
        <v>53</v>
      </c>
      <c r="V7" s="582" t="s">
        <v>54</v>
      </c>
      <c r="W7" s="583" t="s">
        <v>55</v>
      </c>
      <c r="X7" s="582" t="s">
        <v>56</v>
      </c>
    </row>
    <row r="8" spans="1:24" s="237" customFormat="1" ht="38.25" customHeight="1">
      <c r="A8" s="581"/>
      <c r="B8" s="592"/>
      <c r="C8" s="588"/>
      <c r="D8" s="588"/>
      <c r="E8" s="587"/>
      <c r="F8" s="587"/>
      <c r="G8" s="587"/>
      <c r="H8" s="580"/>
      <c r="I8" s="468"/>
      <c r="J8" s="315" t="s">
        <v>57</v>
      </c>
      <c r="K8" s="316" t="s">
        <v>58</v>
      </c>
      <c r="L8" s="317" t="s">
        <v>59</v>
      </c>
      <c r="M8" s="315" t="s">
        <v>57</v>
      </c>
      <c r="N8" s="316" t="s">
        <v>58</v>
      </c>
      <c r="O8" s="317" t="s">
        <v>59</v>
      </c>
      <c r="P8" s="315" t="s">
        <v>57</v>
      </c>
      <c r="Q8" s="316" t="s">
        <v>58</v>
      </c>
      <c r="R8" s="317" t="s">
        <v>59</v>
      </c>
      <c r="S8" s="579"/>
      <c r="T8" s="579"/>
      <c r="U8" s="582"/>
      <c r="V8" s="582"/>
      <c r="W8" s="583"/>
      <c r="X8" s="582"/>
    </row>
    <row r="9" spans="1:24" s="228" customFormat="1" ht="26.25" customHeight="1">
      <c r="A9" s="589" t="s">
        <v>73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</row>
    <row r="10" spans="1:24" s="239" customFormat="1" ht="28.5" customHeight="1">
      <c r="A10" s="578" t="s">
        <v>76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430"/>
    </row>
    <row r="11" spans="1:32" s="243" customFormat="1" ht="44.25" customHeight="1">
      <c r="A11" s="330">
        <f>RANK(W11,$W$11:$W$11)</f>
        <v>1</v>
      </c>
      <c r="B11" s="427" t="s">
        <v>213</v>
      </c>
      <c r="C11" s="399" t="s">
        <v>216</v>
      </c>
      <c r="D11" s="357" t="s">
        <v>13</v>
      </c>
      <c r="E11" s="422" t="s">
        <v>196</v>
      </c>
      <c r="F11" s="424"/>
      <c r="G11" s="261" t="s">
        <v>218</v>
      </c>
      <c r="H11" s="261" t="s">
        <v>6</v>
      </c>
      <c r="I11" s="323"/>
      <c r="J11" s="333">
        <v>206.5</v>
      </c>
      <c r="K11" s="431">
        <f>J11/3</f>
        <v>68.83333333333333</v>
      </c>
      <c r="L11" s="432">
        <f>RANK(K11,$K$11:$K$11,0)</f>
        <v>1</v>
      </c>
      <c r="M11" s="333">
        <v>199.5</v>
      </c>
      <c r="N11" s="431">
        <f>M11/3</f>
        <v>66.5</v>
      </c>
      <c r="O11" s="432">
        <f>RANK(N11,$N$11:$N$11,0)</f>
        <v>1</v>
      </c>
      <c r="P11" s="333">
        <v>209.5</v>
      </c>
      <c r="Q11" s="431">
        <f>P11/3</f>
        <v>69.83333333333333</v>
      </c>
      <c r="R11" s="432">
        <f>RANK(Q11,$Q$11:$Q$11,0)</f>
        <v>1</v>
      </c>
      <c r="S11" s="432"/>
      <c r="T11" s="432"/>
      <c r="U11" s="433">
        <f>P11+M11+J11</f>
        <v>615.5</v>
      </c>
      <c r="V11" s="434"/>
      <c r="W11" s="431">
        <f>(K11+N11+Q11)/3</f>
        <v>68.38888888888887</v>
      </c>
      <c r="X11" s="230"/>
      <c r="Y11" s="239"/>
      <c r="Z11" s="239"/>
      <c r="AA11" s="239"/>
      <c r="AB11" s="239"/>
      <c r="AC11" s="239"/>
      <c r="AD11" s="239"/>
      <c r="AE11" s="239"/>
      <c r="AF11" s="239"/>
    </row>
    <row r="12" spans="1:24" s="239" customFormat="1" ht="44.25" customHeight="1">
      <c r="A12" s="578" t="s">
        <v>215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430"/>
    </row>
    <row r="13" spans="1:32" s="527" customFormat="1" ht="44.25" customHeight="1">
      <c r="A13" s="525">
        <f>RANK(W13,$W$13:$W$14)</f>
        <v>1</v>
      </c>
      <c r="B13" s="427" t="s">
        <v>321</v>
      </c>
      <c r="C13" s="399" t="s">
        <v>158</v>
      </c>
      <c r="D13" s="357"/>
      <c r="E13" s="422" t="s">
        <v>322</v>
      </c>
      <c r="F13" s="424"/>
      <c r="G13" s="261" t="s">
        <v>8</v>
      </c>
      <c r="H13" s="261" t="s">
        <v>6</v>
      </c>
      <c r="I13" s="323"/>
      <c r="J13" s="333">
        <v>199</v>
      </c>
      <c r="K13" s="431">
        <f>J13/3</f>
        <v>66.33333333333333</v>
      </c>
      <c r="L13" s="432">
        <f>RANK(K13,$K$13:$K$14,0)</f>
        <v>1</v>
      </c>
      <c r="M13" s="333">
        <v>196</v>
      </c>
      <c r="N13" s="431">
        <f>M13/3</f>
        <v>65.33333333333333</v>
      </c>
      <c r="O13" s="432">
        <f>RANK(N13,$N$13:$N$14,0)</f>
        <v>1</v>
      </c>
      <c r="P13" s="333">
        <v>193.5</v>
      </c>
      <c r="Q13" s="431">
        <f>P13/3</f>
        <v>64.5</v>
      </c>
      <c r="R13" s="432">
        <f>RANK(Q13,$Q$13:$Q$14,0)</f>
        <v>1</v>
      </c>
      <c r="S13" s="432"/>
      <c r="T13" s="432"/>
      <c r="U13" s="433">
        <f>P13+M13+J13</f>
        <v>588.5</v>
      </c>
      <c r="V13" s="434"/>
      <c r="W13" s="431">
        <f>(K13+N13+Q13)/3</f>
        <v>65.38888888888889</v>
      </c>
      <c r="X13" s="73"/>
      <c r="Y13" s="526"/>
      <c r="Z13" s="526"/>
      <c r="AA13" s="526"/>
      <c r="AB13" s="526"/>
      <c r="AC13" s="526"/>
      <c r="AD13" s="526"/>
      <c r="AE13" s="526"/>
      <c r="AF13" s="526"/>
    </row>
    <row r="14" spans="1:32" s="527" customFormat="1" ht="44.25" customHeight="1">
      <c r="A14" s="525">
        <f>RANK(W14,$W$13:$W$14)</f>
        <v>2</v>
      </c>
      <c r="B14" s="427" t="s">
        <v>323</v>
      </c>
      <c r="C14" s="399"/>
      <c r="D14" s="357" t="s">
        <v>10</v>
      </c>
      <c r="E14" s="422" t="s">
        <v>324</v>
      </c>
      <c r="F14" s="424" t="s">
        <v>9</v>
      </c>
      <c r="G14" s="261" t="s">
        <v>8</v>
      </c>
      <c r="H14" s="261" t="s">
        <v>6</v>
      </c>
      <c r="I14" s="323"/>
      <c r="J14" s="333">
        <v>187.5</v>
      </c>
      <c r="K14" s="431">
        <f>J14/3</f>
        <v>62.5</v>
      </c>
      <c r="L14" s="432">
        <f>RANK(K14,$K$13:$K$14,0)</f>
        <v>2</v>
      </c>
      <c r="M14" s="333">
        <v>185.5</v>
      </c>
      <c r="N14" s="431">
        <f>M14/3</f>
        <v>61.833333333333336</v>
      </c>
      <c r="O14" s="432">
        <f>RANK(N14,$N$13:$N$14,0)</f>
        <v>2</v>
      </c>
      <c r="P14" s="333">
        <v>176.5</v>
      </c>
      <c r="Q14" s="431">
        <f>P14/3</f>
        <v>58.833333333333336</v>
      </c>
      <c r="R14" s="432">
        <f>RANK(Q14,$Q$13:$Q$14,0)</f>
        <v>2</v>
      </c>
      <c r="S14" s="432"/>
      <c r="T14" s="432"/>
      <c r="U14" s="433">
        <f>P14+M14+J14</f>
        <v>549.5</v>
      </c>
      <c r="V14" s="434"/>
      <c r="W14" s="431">
        <f>(K14+N14+Q14)/3</f>
        <v>61.055555555555564</v>
      </c>
      <c r="X14" s="73"/>
      <c r="Y14" s="526"/>
      <c r="Z14" s="526"/>
      <c r="AA14" s="526"/>
      <c r="AB14" s="526"/>
      <c r="AC14" s="526"/>
      <c r="AD14" s="526"/>
      <c r="AE14" s="526"/>
      <c r="AF14" s="526"/>
    </row>
    <row r="15" spans="1:30" s="239" customFormat="1" ht="44.25" customHeight="1">
      <c r="A15" s="578" t="s">
        <v>77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430"/>
      <c r="Z15" s="533" t="s">
        <v>342</v>
      </c>
      <c r="AA15" s="533" t="s">
        <v>343</v>
      </c>
      <c r="AB15" s="533" t="s">
        <v>344</v>
      </c>
      <c r="AC15" s="533" t="s">
        <v>342</v>
      </c>
      <c r="AD15" s="533" t="s">
        <v>343</v>
      </c>
    </row>
    <row r="16" spans="1:30" s="527" customFormat="1" ht="44.25" customHeight="1">
      <c r="A16" s="528">
        <f>RANK(W16,$W$16:$W$20)</f>
        <v>1</v>
      </c>
      <c r="B16" s="427" t="s">
        <v>329</v>
      </c>
      <c r="C16" s="399"/>
      <c r="D16" s="357" t="s">
        <v>13</v>
      </c>
      <c r="E16" s="422" t="s">
        <v>330</v>
      </c>
      <c r="F16" s="424" t="s">
        <v>296</v>
      </c>
      <c r="G16" s="261" t="s">
        <v>297</v>
      </c>
      <c r="H16" s="261" t="s">
        <v>6</v>
      </c>
      <c r="I16" s="323"/>
      <c r="J16" s="333">
        <v>206.5</v>
      </c>
      <c r="K16" s="431">
        <f>J16/3</f>
        <v>68.83333333333333</v>
      </c>
      <c r="L16" s="432">
        <f>RANK(K16,$K$16:$K$20,0)</f>
        <v>1</v>
      </c>
      <c r="M16" s="333">
        <v>201.5</v>
      </c>
      <c r="N16" s="431">
        <f>M16/3</f>
        <v>67.16666666666667</v>
      </c>
      <c r="O16" s="432">
        <f>RANK(N16,$N$16:$N$20,0)</f>
        <v>2</v>
      </c>
      <c r="P16" s="333">
        <v>209</v>
      </c>
      <c r="Q16" s="431">
        <f>P16/3</f>
        <v>69.66666666666667</v>
      </c>
      <c r="R16" s="432">
        <f>RANK(Q16,$Q$16:$Q$20,0)</f>
        <v>1</v>
      </c>
      <c r="S16" s="432"/>
      <c r="T16" s="432"/>
      <c r="U16" s="433">
        <f>P16+M16+J16</f>
        <v>617</v>
      </c>
      <c r="V16" s="434"/>
      <c r="W16" s="431">
        <f>(K16+N16+Q16)/3</f>
        <v>68.55555555555556</v>
      </c>
      <c r="X16" s="73" t="s">
        <v>42</v>
      </c>
      <c r="Z16" s="380"/>
      <c r="AA16" s="380"/>
      <c r="AB16" s="380"/>
      <c r="AC16" s="380"/>
      <c r="AD16" s="380"/>
    </row>
    <row r="17" spans="1:24" s="527" customFormat="1" ht="44.25" customHeight="1">
      <c r="A17" s="528">
        <f>RANK(W17,$W$16:$W$20)</f>
        <v>2</v>
      </c>
      <c r="B17" s="427" t="s">
        <v>305</v>
      </c>
      <c r="C17" s="399" t="s">
        <v>219</v>
      </c>
      <c r="D17" s="357">
        <v>2</v>
      </c>
      <c r="E17" s="422" t="s">
        <v>331</v>
      </c>
      <c r="F17" s="424" t="s">
        <v>151</v>
      </c>
      <c r="G17" s="261" t="s">
        <v>8</v>
      </c>
      <c r="H17" s="261" t="s">
        <v>6</v>
      </c>
      <c r="I17" s="323"/>
      <c r="J17" s="333">
        <v>188.5</v>
      </c>
      <c r="K17" s="431">
        <f>J17/3</f>
        <v>62.833333333333336</v>
      </c>
      <c r="L17" s="432">
        <f>RANK(K17,$K$16:$K$20,0)</f>
        <v>4</v>
      </c>
      <c r="M17" s="333">
        <v>202</v>
      </c>
      <c r="N17" s="431">
        <f>M17/3</f>
        <v>67.33333333333333</v>
      </c>
      <c r="O17" s="432">
        <f>RANK(N17,$N$16:$N$20,0)</f>
        <v>1</v>
      </c>
      <c r="P17" s="333">
        <v>194.5</v>
      </c>
      <c r="Q17" s="431">
        <f>P17/3</f>
        <v>64.83333333333333</v>
      </c>
      <c r="R17" s="432">
        <f>RANK(Q17,$Q$16:$Q$20,0)</f>
        <v>2</v>
      </c>
      <c r="S17" s="432"/>
      <c r="T17" s="432"/>
      <c r="U17" s="433">
        <f>P17+M17+J17</f>
        <v>585</v>
      </c>
      <c r="V17" s="434"/>
      <c r="W17" s="431">
        <f>(K17+N17+Q17)/3</f>
        <v>65</v>
      </c>
      <c r="X17" s="73" t="s">
        <v>42</v>
      </c>
    </row>
    <row r="18" spans="1:24" s="527" customFormat="1" ht="44.25" customHeight="1">
      <c r="A18" s="528">
        <f>RANK(W18,$W$16:$W$20)</f>
        <v>3</v>
      </c>
      <c r="B18" s="427" t="s">
        <v>327</v>
      </c>
      <c r="C18" s="399"/>
      <c r="D18" s="357" t="s">
        <v>10</v>
      </c>
      <c r="E18" s="422" t="s">
        <v>328</v>
      </c>
      <c r="F18" s="424" t="s">
        <v>24</v>
      </c>
      <c r="G18" s="261" t="s">
        <v>8</v>
      </c>
      <c r="H18" s="261" t="s">
        <v>6</v>
      </c>
      <c r="I18" s="323"/>
      <c r="J18" s="333">
        <v>191</v>
      </c>
      <c r="K18" s="431">
        <f>J18/3</f>
        <v>63.666666666666664</v>
      </c>
      <c r="L18" s="432">
        <f>RANK(K18,$K$16:$K$20,0)</f>
        <v>2</v>
      </c>
      <c r="M18" s="333">
        <v>187</v>
      </c>
      <c r="N18" s="431">
        <f>M18/3</f>
        <v>62.333333333333336</v>
      </c>
      <c r="O18" s="432">
        <f>RANK(N18,$N$16:$N$20,0)</f>
        <v>4</v>
      </c>
      <c r="P18" s="333">
        <v>193</v>
      </c>
      <c r="Q18" s="431">
        <f>P18/3</f>
        <v>64.33333333333333</v>
      </c>
      <c r="R18" s="432">
        <f>RANK(Q18,$Q$16:$Q$20,0)</f>
        <v>3</v>
      </c>
      <c r="S18" s="432"/>
      <c r="T18" s="432"/>
      <c r="U18" s="433">
        <f>P18+M18+J18</f>
        <v>571</v>
      </c>
      <c r="V18" s="434"/>
      <c r="W18" s="431">
        <f>(K18+N18+Q18)/3</f>
        <v>63.444444444444436</v>
      </c>
      <c r="X18" s="73" t="s">
        <v>20</v>
      </c>
    </row>
    <row r="19" spans="1:24" s="527" customFormat="1" ht="44.25" customHeight="1">
      <c r="A19" s="528">
        <f>RANK(W19,$W$16:$W$20)</f>
        <v>4</v>
      </c>
      <c r="B19" s="427" t="s">
        <v>314</v>
      </c>
      <c r="C19" s="399" t="s">
        <v>148</v>
      </c>
      <c r="D19" s="357">
        <v>1</v>
      </c>
      <c r="E19" s="422" t="s">
        <v>332</v>
      </c>
      <c r="F19" s="424" t="s">
        <v>16</v>
      </c>
      <c r="G19" s="261" t="s">
        <v>8</v>
      </c>
      <c r="H19" s="261" t="s">
        <v>6</v>
      </c>
      <c r="I19" s="323"/>
      <c r="J19" s="333">
        <v>190.5</v>
      </c>
      <c r="K19" s="431">
        <f>J19/3-0.5</f>
        <v>63</v>
      </c>
      <c r="L19" s="432">
        <f>RANK(K19,$K$16:$K$20,0)</f>
        <v>3</v>
      </c>
      <c r="M19" s="333">
        <v>189</v>
      </c>
      <c r="N19" s="431">
        <f>M19/3-0.5</f>
        <v>62.5</v>
      </c>
      <c r="O19" s="432">
        <f>RANK(N19,$N$16:$N$20,0)</f>
        <v>3</v>
      </c>
      <c r="P19" s="333">
        <v>190</v>
      </c>
      <c r="Q19" s="431">
        <f>P19/3-0.5</f>
        <v>62.833333333333336</v>
      </c>
      <c r="R19" s="432">
        <f>RANK(Q19,$Q$16:$Q$20,0)</f>
        <v>4</v>
      </c>
      <c r="S19" s="432">
        <v>1</v>
      </c>
      <c r="T19" s="432"/>
      <c r="U19" s="433">
        <f>P19+M19+J19</f>
        <v>569.5</v>
      </c>
      <c r="V19" s="434"/>
      <c r="W19" s="431">
        <f>(K19+N19+Q19)/3</f>
        <v>62.77777777777778</v>
      </c>
      <c r="X19" s="73" t="s">
        <v>20</v>
      </c>
    </row>
    <row r="20" spans="1:30" s="527" customFormat="1" ht="44.25" customHeight="1">
      <c r="A20" s="528">
        <f>RANK(W20,$W$16:$W$20)</f>
        <v>5</v>
      </c>
      <c r="B20" s="427" t="s">
        <v>325</v>
      </c>
      <c r="C20" s="399"/>
      <c r="D20" s="357"/>
      <c r="E20" s="422" t="s">
        <v>326</v>
      </c>
      <c r="F20" s="424" t="s">
        <v>30</v>
      </c>
      <c r="G20" s="261" t="s">
        <v>8</v>
      </c>
      <c r="H20" s="261" t="s">
        <v>6</v>
      </c>
      <c r="I20" s="323"/>
      <c r="J20" s="333">
        <v>177</v>
      </c>
      <c r="K20" s="431">
        <f>J20/3</f>
        <v>59</v>
      </c>
      <c r="L20" s="432">
        <f>RANK(K20,$K$16:$K$20,0)</f>
        <v>5</v>
      </c>
      <c r="M20" s="333">
        <v>163</v>
      </c>
      <c r="N20" s="431">
        <f>M20/3</f>
        <v>54.333333333333336</v>
      </c>
      <c r="O20" s="432">
        <f>RANK(N20,$N$16:$N$20,0)</f>
        <v>5</v>
      </c>
      <c r="P20" s="333">
        <v>170.5</v>
      </c>
      <c r="Q20" s="431">
        <f>P20/3</f>
        <v>56.833333333333336</v>
      </c>
      <c r="R20" s="432">
        <f>RANK(Q20,$Q$16:$Q$20,0)</f>
        <v>5</v>
      </c>
      <c r="S20" s="432"/>
      <c r="T20" s="432"/>
      <c r="U20" s="433">
        <f>P20+M20+J20</f>
        <v>510.5</v>
      </c>
      <c r="V20" s="434"/>
      <c r="W20" s="431">
        <f>(K20+N20+Q20)/3</f>
        <v>56.72222222222223</v>
      </c>
      <c r="X20" s="73"/>
      <c r="Z20" s="534">
        <v>65</v>
      </c>
      <c r="AA20" s="534">
        <v>64</v>
      </c>
      <c r="AB20" s="535">
        <v>61</v>
      </c>
      <c r="AC20" s="535">
        <v>60</v>
      </c>
      <c r="AD20" s="535">
        <v>59</v>
      </c>
    </row>
    <row r="21" spans="1:24" s="239" customFormat="1" ht="28.5" customHeight="1">
      <c r="A21" s="578" t="s">
        <v>335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430"/>
    </row>
    <row r="22" spans="1:32" s="529" customFormat="1" ht="44.25" customHeight="1">
      <c r="A22" s="528">
        <v>1</v>
      </c>
      <c r="B22" s="427" t="s">
        <v>333</v>
      </c>
      <c r="C22" s="399" t="s">
        <v>150</v>
      </c>
      <c r="D22" s="357" t="s">
        <v>13</v>
      </c>
      <c r="E22" s="422" t="s">
        <v>334</v>
      </c>
      <c r="F22" s="424" t="s">
        <v>120</v>
      </c>
      <c r="G22" s="261" t="s">
        <v>8</v>
      </c>
      <c r="H22" s="261" t="s">
        <v>6</v>
      </c>
      <c r="I22" s="323"/>
      <c r="J22" s="333">
        <v>229.5</v>
      </c>
      <c r="K22" s="431">
        <f>J22/3.4</f>
        <v>67.5</v>
      </c>
      <c r="L22" s="432">
        <v>1</v>
      </c>
      <c r="M22" s="333">
        <v>226</v>
      </c>
      <c r="N22" s="431">
        <f>M22/3.4</f>
        <v>66.47058823529412</v>
      </c>
      <c r="O22" s="432">
        <v>1</v>
      </c>
      <c r="P22" s="333">
        <v>227.5</v>
      </c>
      <c r="Q22" s="431">
        <f>P22/3.4</f>
        <v>66.91176470588235</v>
      </c>
      <c r="R22" s="432">
        <v>1</v>
      </c>
      <c r="S22" s="432"/>
      <c r="T22" s="432"/>
      <c r="U22" s="433">
        <f>P22+M22+J22</f>
        <v>683</v>
      </c>
      <c r="V22" s="434"/>
      <c r="W22" s="431">
        <f>(K22+N22+Q22)/3</f>
        <v>66.96078431372548</v>
      </c>
      <c r="X22" s="230"/>
      <c r="Y22" s="527"/>
      <c r="Z22" s="527"/>
      <c r="AA22" s="527"/>
      <c r="AB22" s="527"/>
      <c r="AC22" s="527"/>
      <c r="AD22" s="527"/>
      <c r="AE22" s="527"/>
      <c r="AF22" s="527"/>
    </row>
    <row r="23" spans="1:23" s="249" customFormat="1" ht="54" customHeight="1">
      <c r="A23" s="16"/>
      <c r="B23" s="16" t="s">
        <v>60</v>
      </c>
      <c r="C23" s="17"/>
      <c r="D23" s="17"/>
      <c r="E23" s="363"/>
      <c r="F23" s="17"/>
      <c r="G23" s="17"/>
      <c r="H23" s="437" t="s">
        <v>337</v>
      </c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W23" s="251"/>
    </row>
    <row r="24" spans="1:23" s="249" customFormat="1" ht="54" customHeight="1">
      <c r="A24" s="16"/>
      <c r="B24" s="16" t="s">
        <v>61</v>
      </c>
      <c r="C24" s="17"/>
      <c r="D24" s="17"/>
      <c r="E24" s="363"/>
      <c r="F24" s="17"/>
      <c r="G24" s="17"/>
      <c r="H24" s="249" t="s">
        <v>248</v>
      </c>
      <c r="R24" s="248"/>
      <c r="W24" s="251"/>
    </row>
    <row r="25" ht="14.25">
      <c r="W25" s="252"/>
    </row>
    <row r="26" spans="2:7" ht="12.75">
      <c r="B26" s="252"/>
      <c r="D26" s="252"/>
      <c r="E26" s="252"/>
      <c r="G26" s="252"/>
    </row>
    <row r="27" spans="2:7" ht="12.75">
      <c r="B27" s="252"/>
      <c r="D27" s="252"/>
      <c r="E27" s="252"/>
      <c r="G27" s="252"/>
    </row>
    <row r="28" spans="2:7" ht="12.75">
      <c r="B28" s="252"/>
      <c r="D28" s="252"/>
      <c r="E28" s="252"/>
      <c r="G28" s="252"/>
    </row>
    <row r="29" spans="2:7" ht="12.75">
      <c r="B29" s="252"/>
      <c r="D29" s="252"/>
      <c r="E29" s="252"/>
      <c r="G29" s="252"/>
    </row>
    <row r="30" spans="2:7" ht="12.75">
      <c r="B30" s="252"/>
      <c r="D30" s="252"/>
      <c r="E30" s="252"/>
      <c r="G30" s="252"/>
    </row>
  </sheetData>
  <sheetProtection selectLockedCells="1" selectUnlockedCells="1"/>
  <mergeCells count="27">
    <mergeCell ref="A5:Y5"/>
    <mergeCell ref="A9:X9"/>
    <mergeCell ref="J7:L7"/>
    <mergeCell ref="M7:O7"/>
    <mergeCell ref="X7:X8"/>
    <mergeCell ref="P7:R7"/>
    <mergeCell ref="B7:B8"/>
    <mergeCell ref="A2:W2"/>
    <mergeCell ref="A3:W3"/>
    <mergeCell ref="A6:E6"/>
    <mergeCell ref="A4:W4"/>
    <mergeCell ref="G7:G8"/>
    <mergeCell ref="A10:W10"/>
    <mergeCell ref="C7:C8"/>
    <mergeCell ref="D7:D8"/>
    <mergeCell ref="E7:E8"/>
    <mergeCell ref="F7:F8"/>
    <mergeCell ref="A21:W21"/>
    <mergeCell ref="A12:W12"/>
    <mergeCell ref="A15:W15"/>
    <mergeCell ref="S7:S8"/>
    <mergeCell ref="H7:H8"/>
    <mergeCell ref="A7:A8"/>
    <mergeCell ref="T7:T8"/>
    <mergeCell ref="U7:U8"/>
    <mergeCell ref="V7:V8"/>
    <mergeCell ref="W7:W8"/>
  </mergeCells>
  <conditionalFormatting sqref="Z16:AD16">
    <cfRule type="cellIs" priority="1" dxfId="7" operator="notEqual" stopIfTrue="1">
      <formula>0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N19"/>
  <sheetViews>
    <sheetView view="pageBreakPreview" zoomScale="70" zoomScaleNormal="60" zoomScaleSheetLayoutView="70" workbookViewId="0" topLeftCell="A2">
      <selection activeCell="M9" sqref="M9"/>
    </sheetView>
  </sheetViews>
  <sheetFormatPr defaultColWidth="9.33203125" defaultRowHeight="12.75"/>
  <cols>
    <col min="1" max="1" width="7.66015625" style="21" customWidth="1"/>
    <col min="2" max="2" width="23.5" style="22" customWidth="1"/>
    <col min="3" max="3" width="9.33203125" style="22" hidden="1" customWidth="1"/>
    <col min="4" max="4" width="9.16015625" style="21" customWidth="1"/>
    <col min="5" max="5" width="46.16015625" style="21" customWidth="1"/>
    <col min="6" max="7" width="9.33203125" style="21" hidden="1" customWidth="1"/>
    <col min="8" max="8" width="28.66015625" style="21" customWidth="1"/>
    <col min="9" max="9" width="11.83203125" style="23" customWidth="1"/>
    <col min="10" max="10" width="11.83203125" style="21" customWidth="1"/>
    <col min="11" max="11" width="11.83203125" style="24" customWidth="1"/>
    <col min="12" max="12" width="11.83203125" style="23" customWidth="1"/>
    <col min="13" max="13" width="11.83203125" style="24" customWidth="1"/>
    <col min="14" max="14" width="3.16015625" style="24" customWidth="1"/>
    <col min="15" max="15" width="13.66015625" style="21" customWidth="1"/>
    <col min="16" max="16" width="15.33203125" style="21" customWidth="1"/>
    <col min="17" max="17" width="22.5" style="24" customWidth="1"/>
    <col min="18" max="24" width="9.33203125" style="21" customWidth="1"/>
    <col min="25" max="16384" width="9.33203125" style="21" customWidth="1"/>
  </cols>
  <sheetData>
    <row r="1" spans="1:28" s="28" customFormat="1" ht="14.25" customHeight="1" hidden="1">
      <c r="A1" s="25" t="s">
        <v>33</v>
      </c>
      <c r="B1" s="26"/>
      <c r="C1" s="26"/>
      <c r="D1" s="26"/>
      <c r="E1" s="27"/>
      <c r="F1" s="27"/>
      <c r="G1" s="27"/>
      <c r="I1" s="29"/>
      <c r="J1" s="30"/>
      <c r="K1" s="31" t="s">
        <v>37</v>
      </c>
      <c r="L1" s="29"/>
      <c r="M1" s="31" t="s">
        <v>38</v>
      </c>
      <c r="N1" s="31"/>
      <c r="O1" s="30"/>
      <c r="P1" s="30"/>
      <c r="Q1" s="32" t="s">
        <v>39</v>
      </c>
      <c r="R1" s="33"/>
      <c r="S1" s="33"/>
      <c r="T1" s="33"/>
      <c r="U1" s="33"/>
      <c r="V1" s="33"/>
      <c r="W1" s="33"/>
      <c r="X1" s="33"/>
      <c r="Y1" s="33"/>
      <c r="Z1" s="33"/>
      <c r="AB1" s="33"/>
    </row>
    <row r="2" spans="1:24" s="34" customFormat="1" ht="34.5" customHeight="1">
      <c r="A2" s="540" t="s">
        <v>274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382"/>
      <c r="S2" s="382"/>
      <c r="T2" s="382"/>
      <c r="U2" s="382"/>
      <c r="V2" s="382"/>
      <c r="W2" s="382"/>
      <c r="X2" s="382"/>
    </row>
    <row r="3" spans="1:24" s="36" customFormat="1" ht="42" customHeight="1">
      <c r="A3" s="605" t="s">
        <v>62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35"/>
      <c r="S3" s="35"/>
      <c r="T3" s="35"/>
      <c r="U3" s="35"/>
      <c r="V3" s="35"/>
      <c r="W3" s="35"/>
      <c r="X3" s="35"/>
    </row>
    <row r="4" spans="1:24" s="36" customFormat="1" ht="27.75" customHeight="1">
      <c r="A4" s="608" t="s">
        <v>217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35"/>
      <c r="S4" s="35"/>
      <c r="T4" s="35"/>
      <c r="U4" s="35"/>
      <c r="V4" s="35"/>
      <c r="W4" s="35"/>
      <c r="X4" s="35"/>
    </row>
    <row r="5" spans="1:25" s="12" customFormat="1" ht="34.5" customHeight="1">
      <c r="A5" s="562" t="s">
        <v>289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383"/>
      <c r="S5" s="383"/>
      <c r="T5" s="383"/>
      <c r="U5" s="383"/>
      <c r="V5" s="383"/>
      <c r="W5" s="38"/>
      <c r="X5" s="38"/>
      <c r="Y5" s="38"/>
    </row>
    <row r="6" spans="1:24" s="42" customFormat="1" ht="21.75" customHeight="1">
      <c r="A6" s="596" t="s">
        <v>6</v>
      </c>
      <c r="B6" s="596"/>
      <c r="C6" s="596"/>
      <c r="D6" s="596"/>
      <c r="E6" s="596"/>
      <c r="F6" s="39"/>
      <c r="G6" s="39"/>
      <c r="H6" s="40"/>
      <c r="I6" s="40"/>
      <c r="J6" s="41"/>
      <c r="K6" s="41"/>
      <c r="L6" s="41"/>
      <c r="M6" s="41"/>
      <c r="N6" s="41"/>
      <c r="O6" s="41"/>
      <c r="Q6" s="351" t="s">
        <v>273</v>
      </c>
      <c r="R6" s="41"/>
      <c r="S6" s="596"/>
      <c r="T6" s="596"/>
      <c r="U6" s="596"/>
      <c r="V6" s="596"/>
      <c r="W6" s="596"/>
      <c r="X6" s="596"/>
    </row>
    <row r="7" spans="1:17" s="46" customFormat="1" ht="25.5" customHeight="1">
      <c r="A7" s="603" t="s">
        <v>45</v>
      </c>
      <c r="B7" s="609" t="s">
        <v>0</v>
      </c>
      <c r="C7" s="44"/>
      <c r="D7" s="610" t="s">
        <v>1</v>
      </c>
      <c r="E7" s="611" t="s">
        <v>48</v>
      </c>
      <c r="F7" s="45"/>
      <c r="G7" s="45"/>
      <c r="H7" s="612" t="s">
        <v>63</v>
      </c>
      <c r="I7" s="597" t="s">
        <v>64</v>
      </c>
      <c r="J7" s="597"/>
      <c r="K7" s="597"/>
      <c r="L7" s="597"/>
      <c r="M7" s="597"/>
      <c r="N7" s="599" t="s">
        <v>65</v>
      </c>
      <c r="O7" s="600"/>
      <c r="P7" s="598" t="s">
        <v>66</v>
      </c>
      <c r="Q7" s="604" t="s">
        <v>67</v>
      </c>
    </row>
    <row r="8" spans="1:17" s="46" customFormat="1" ht="97.5" customHeight="1">
      <c r="A8" s="603"/>
      <c r="B8" s="609"/>
      <c r="C8" s="44"/>
      <c r="D8" s="610"/>
      <c r="E8" s="611"/>
      <c r="F8" s="45"/>
      <c r="G8" s="45"/>
      <c r="H8" s="612"/>
      <c r="I8" s="47" t="s">
        <v>68</v>
      </c>
      <c r="J8" s="47" t="s">
        <v>69</v>
      </c>
      <c r="K8" s="47" t="s">
        <v>70</v>
      </c>
      <c r="L8" s="48" t="s">
        <v>71</v>
      </c>
      <c r="M8" s="49" t="s">
        <v>72</v>
      </c>
      <c r="N8" s="601"/>
      <c r="O8" s="602"/>
      <c r="P8" s="598"/>
      <c r="Q8" s="604"/>
    </row>
    <row r="9" spans="1:17" s="37" customFormat="1" ht="70.5" customHeight="1">
      <c r="A9" s="50"/>
      <c r="B9" s="475" t="s">
        <v>281</v>
      </c>
      <c r="C9" s="476" t="s">
        <v>210</v>
      </c>
      <c r="D9" s="477" t="s">
        <v>13</v>
      </c>
      <c r="E9" s="478" t="s">
        <v>282</v>
      </c>
      <c r="F9" s="479" t="s">
        <v>211</v>
      </c>
      <c r="G9" s="477" t="s">
        <v>212</v>
      </c>
      <c r="H9" s="477" t="s">
        <v>21</v>
      </c>
      <c r="I9" s="480">
        <v>7.5</v>
      </c>
      <c r="J9" s="480">
        <v>6.4</v>
      </c>
      <c r="K9" s="480">
        <v>6.9</v>
      </c>
      <c r="L9" s="480">
        <v>6.1</v>
      </c>
      <c r="M9" s="480">
        <v>7.2</v>
      </c>
      <c r="N9" s="606">
        <f>SUM(I9:M9)</f>
        <v>34.1</v>
      </c>
      <c r="O9" s="607"/>
      <c r="P9" s="481"/>
      <c r="Q9" s="482">
        <f>N9/5*10</f>
        <v>68.2</v>
      </c>
    </row>
    <row r="10" spans="1:17" s="37" customFormat="1" ht="36" customHeight="1" hidden="1">
      <c r="A10" s="593" t="s">
        <v>184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</row>
    <row r="11" spans="1:17" s="37" customFormat="1" ht="48.75" customHeight="1" hidden="1">
      <c r="A11" s="50">
        <f>RANK(Q11,$Q$11:$Q$11)</f>
        <v>1</v>
      </c>
      <c r="B11" s="356" t="s">
        <v>185</v>
      </c>
      <c r="C11" s="361" t="s">
        <v>181</v>
      </c>
      <c r="D11" s="290" t="s">
        <v>14</v>
      </c>
      <c r="E11" s="286" t="s">
        <v>186</v>
      </c>
      <c r="F11" s="406" t="s">
        <v>194</v>
      </c>
      <c r="G11" s="287" t="s">
        <v>191</v>
      </c>
      <c r="H11" s="287" t="s">
        <v>6</v>
      </c>
      <c r="I11" s="51">
        <v>8.2</v>
      </c>
      <c r="J11" s="51">
        <v>7.7</v>
      </c>
      <c r="K11" s="51">
        <v>7.1</v>
      </c>
      <c r="L11" s="51">
        <v>7.4</v>
      </c>
      <c r="M11" s="51">
        <v>7.9</v>
      </c>
      <c r="N11" s="594">
        <f>I11+J11+K11+L11+M11</f>
        <v>38.3</v>
      </c>
      <c r="O11" s="595"/>
      <c r="P11" s="52"/>
      <c r="Q11" s="53">
        <f>N11/5*10</f>
        <v>76.6</v>
      </c>
    </row>
    <row r="12" spans="1:17" s="37" customFormat="1" ht="36" customHeight="1" hidden="1">
      <c r="A12" s="593" t="s">
        <v>179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</row>
    <row r="13" spans="1:17" s="37" customFormat="1" ht="48.75" customHeight="1" hidden="1">
      <c r="A13" s="50">
        <v>1</v>
      </c>
      <c r="B13" s="356" t="s">
        <v>187</v>
      </c>
      <c r="C13" s="361" t="s">
        <v>182</v>
      </c>
      <c r="D13" s="290" t="s">
        <v>13</v>
      </c>
      <c r="E13" s="281" t="s">
        <v>192</v>
      </c>
      <c r="F13" s="406" t="s">
        <v>190</v>
      </c>
      <c r="G13" s="287" t="s">
        <v>191</v>
      </c>
      <c r="H13" s="287" t="s">
        <v>6</v>
      </c>
      <c r="I13" s="51">
        <v>7.1</v>
      </c>
      <c r="J13" s="51">
        <v>7.3</v>
      </c>
      <c r="K13" s="51">
        <v>6.9</v>
      </c>
      <c r="L13" s="51">
        <v>7</v>
      </c>
      <c r="M13" s="51">
        <v>7.3</v>
      </c>
      <c r="N13" s="594">
        <f>I13+J13+K13+L13+M13</f>
        <v>35.599999999999994</v>
      </c>
      <c r="O13" s="595"/>
      <c r="P13" s="52"/>
      <c r="Q13" s="53">
        <f>N13/5*10</f>
        <v>71.19999999999999</v>
      </c>
    </row>
    <row r="14" spans="1:248" s="367" customFormat="1" ht="45.75" customHeight="1" hidden="1">
      <c r="A14" s="593" t="s">
        <v>168</v>
      </c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  <c r="FL14" s="368"/>
      <c r="FM14" s="368"/>
      <c r="FN14" s="368"/>
      <c r="FO14" s="368"/>
      <c r="FP14" s="368"/>
      <c r="FQ14" s="368"/>
      <c r="FR14" s="368"/>
      <c r="FS14" s="368"/>
      <c r="FT14" s="368"/>
      <c r="FU14" s="368"/>
      <c r="FV14" s="368"/>
      <c r="FW14" s="368"/>
      <c r="FX14" s="368"/>
      <c r="FY14" s="368"/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368"/>
      <c r="HJ14" s="368"/>
      <c r="HK14" s="368"/>
      <c r="HL14" s="368"/>
      <c r="HM14" s="368"/>
      <c r="HN14" s="368"/>
      <c r="HO14" s="368"/>
      <c r="HP14" s="368"/>
      <c r="HQ14" s="368"/>
      <c r="HR14" s="368"/>
      <c r="HS14" s="368"/>
      <c r="HT14" s="368"/>
      <c r="HU14" s="368"/>
      <c r="HV14" s="368"/>
      <c r="HW14" s="368"/>
      <c r="HX14" s="368"/>
      <c r="HY14" s="368"/>
      <c r="HZ14" s="368"/>
      <c r="IA14" s="368"/>
      <c r="IB14" s="368"/>
      <c r="IC14" s="368"/>
      <c r="ID14" s="368"/>
      <c r="IE14" s="368"/>
      <c r="IF14" s="368"/>
      <c r="IG14" s="368"/>
      <c r="IH14" s="368"/>
      <c r="II14" s="368"/>
      <c r="IJ14" s="368"/>
      <c r="IK14" s="368"/>
      <c r="IL14" s="368"/>
      <c r="IM14" s="368"/>
      <c r="IN14" s="368"/>
    </row>
    <row r="15" spans="1:248" s="376" customFormat="1" ht="66" customHeight="1" hidden="1">
      <c r="A15" s="370" t="s">
        <v>45</v>
      </c>
      <c r="B15" s="371" t="s">
        <v>163</v>
      </c>
      <c r="C15" s="372"/>
      <c r="D15" s="372" t="s">
        <v>1</v>
      </c>
      <c r="E15" s="371" t="s">
        <v>164</v>
      </c>
      <c r="F15" s="373" t="s">
        <v>165</v>
      </c>
      <c r="G15" s="371" t="s">
        <v>5</v>
      </c>
      <c r="H15" s="371" t="s">
        <v>4</v>
      </c>
      <c r="I15" s="378" t="s">
        <v>68</v>
      </c>
      <c r="J15" s="378" t="s">
        <v>69</v>
      </c>
      <c r="K15" s="378" t="s">
        <v>70</v>
      </c>
      <c r="L15" s="378" t="s">
        <v>71</v>
      </c>
      <c r="M15" s="378" t="s">
        <v>166</v>
      </c>
      <c r="N15" s="374" t="s">
        <v>105</v>
      </c>
      <c r="O15" s="369" t="s">
        <v>167</v>
      </c>
      <c r="P15" s="369" t="s">
        <v>178</v>
      </c>
      <c r="Q15" s="375" t="s">
        <v>104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7"/>
      <c r="EZ15" s="377"/>
      <c r="FA15" s="377"/>
      <c r="FB15" s="377"/>
      <c r="FC15" s="377"/>
      <c r="FD15" s="377"/>
      <c r="FE15" s="377"/>
      <c r="FF15" s="377"/>
      <c r="FG15" s="377"/>
      <c r="FH15" s="377"/>
      <c r="FI15" s="377"/>
      <c r="FJ15" s="377"/>
      <c r="FK15" s="377"/>
      <c r="FL15" s="377"/>
      <c r="FM15" s="377"/>
      <c r="FN15" s="377"/>
      <c r="FO15" s="377"/>
      <c r="FP15" s="377"/>
      <c r="FQ15" s="377"/>
      <c r="FR15" s="377"/>
      <c r="FS15" s="377"/>
      <c r="FT15" s="377"/>
      <c r="FU15" s="377"/>
      <c r="FV15" s="377"/>
      <c r="FW15" s="377"/>
      <c r="FX15" s="377"/>
      <c r="FY15" s="377"/>
      <c r="FZ15" s="377"/>
      <c r="GA15" s="377"/>
      <c r="GB15" s="377"/>
      <c r="GC15" s="377"/>
      <c r="GD15" s="377"/>
      <c r="GE15" s="377"/>
      <c r="GF15" s="377"/>
      <c r="GG15" s="377"/>
      <c r="GH15" s="377"/>
      <c r="GI15" s="377"/>
      <c r="GJ15" s="377"/>
      <c r="GK15" s="377"/>
      <c r="GL15" s="377"/>
      <c r="GM15" s="377"/>
      <c r="GN15" s="377"/>
      <c r="GO15" s="377"/>
      <c r="GP15" s="377"/>
      <c r="GQ15" s="377"/>
      <c r="GR15" s="377"/>
      <c r="GS15" s="377"/>
      <c r="GT15" s="377"/>
      <c r="GU15" s="377"/>
      <c r="GV15" s="377"/>
      <c r="GW15" s="377"/>
      <c r="GX15" s="377"/>
      <c r="GY15" s="377"/>
      <c r="GZ15" s="377"/>
      <c r="HA15" s="377"/>
      <c r="HB15" s="377"/>
      <c r="HC15" s="377"/>
      <c r="HD15" s="377"/>
      <c r="HE15" s="377"/>
      <c r="HF15" s="377"/>
      <c r="HG15" s="377"/>
      <c r="HH15" s="377"/>
      <c r="HI15" s="377"/>
      <c r="HJ15" s="377"/>
      <c r="HK15" s="377"/>
      <c r="HL15" s="377"/>
      <c r="HM15" s="377"/>
      <c r="HN15" s="377"/>
      <c r="HO15" s="377"/>
      <c r="HP15" s="377"/>
      <c r="HQ15" s="377"/>
      <c r="HR15" s="377"/>
      <c r="HS15" s="377"/>
      <c r="HT15" s="377"/>
      <c r="HU15" s="377"/>
      <c r="HV15" s="377"/>
      <c r="HW15" s="377"/>
      <c r="HX15" s="377"/>
      <c r="HY15" s="377"/>
      <c r="HZ15" s="377"/>
      <c r="IA15" s="377"/>
      <c r="IB15" s="377"/>
      <c r="IC15" s="377"/>
      <c r="ID15" s="377"/>
      <c r="IE15" s="377"/>
      <c r="IF15" s="377"/>
      <c r="IG15" s="377"/>
      <c r="IH15" s="377"/>
      <c r="II15" s="377"/>
      <c r="IJ15" s="377"/>
      <c r="IK15" s="377"/>
      <c r="IL15" s="377"/>
      <c r="IM15" s="377"/>
      <c r="IN15" s="377"/>
    </row>
    <row r="16" spans="1:248" s="367" customFormat="1" ht="45.75" customHeight="1" hidden="1">
      <c r="A16" s="366">
        <v>1</v>
      </c>
      <c r="B16" s="278" t="s">
        <v>188</v>
      </c>
      <c r="C16" s="407" t="s">
        <v>146</v>
      </c>
      <c r="D16" s="280" t="s">
        <v>14</v>
      </c>
      <c r="E16" s="281" t="s">
        <v>189</v>
      </c>
      <c r="F16" s="412" t="s">
        <v>193</v>
      </c>
      <c r="G16" s="283" t="s">
        <v>153</v>
      </c>
      <c r="H16" s="277" t="s">
        <v>6</v>
      </c>
      <c r="I16" s="408">
        <v>6.7</v>
      </c>
      <c r="J16" s="408">
        <v>8.1</v>
      </c>
      <c r="K16" s="408">
        <v>7.1</v>
      </c>
      <c r="L16" s="408">
        <v>6.3</v>
      </c>
      <c r="M16" s="408">
        <v>6.7</v>
      </c>
      <c r="N16" s="409"/>
      <c r="O16" s="411">
        <f>(SUM(I16:M16))*2</f>
        <v>69.8</v>
      </c>
      <c r="P16" s="410">
        <v>65.893</v>
      </c>
      <c r="Q16" s="410">
        <f>(O16+P16)/2</f>
        <v>67.84649999999999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8"/>
      <c r="EG16" s="368"/>
      <c r="EH16" s="368"/>
      <c r="EI16" s="368"/>
      <c r="EJ16" s="368"/>
      <c r="EK16" s="368"/>
      <c r="EL16" s="368"/>
      <c r="EM16" s="368"/>
      <c r="EN16" s="368"/>
      <c r="EO16" s="368"/>
      <c r="EP16" s="368"/>
      <c r="EQ16" s="368"/>
      <c r="ER16" s="368"/>
      <c r="ES16" s="368"/>
      <c r="ET16" s="368"/>
      <c r="EU16" s="368"/>
      <c r="EV16" s="368"/>
      <c r="EW16" s="368"/>
      <c r="EX16" s="368"/>
      <c r="EY16" s="368"/>
      <c r="EZ16" s="368"/>
      <c r="FA16" s="368"/>
      <c r="FB16" s="368"/>
      <c r="FC16" s="368"/>
      <c r="FD16" s="368"/>
      <c r="FE16" s="368"/>
      <c r="FF16" s="368"/>
      <c r="FG16" s="368"/>
      <c r="FH16" s="368"/>
      <c r="FI16" s="368"/>
      <c r="FJ16" s="368"/>
      <c r="FK16" s="368"/>
      <c r="FL16" s="368"/>
      <c r="FM16" s="368"/>
      <c r="FN16" s="368"/>
      <c r="FO16" s="368"/>
      <c r="FP16" s="368"/>
      <c r="FQ16" s="368"/>
      <c r="FR16" s="368"/>
      <c r="FS16" s="368"/>
      <c r="FT16" s="368"/>
      <c r="FU16" s="368"/>
      <c r="FV16" s="368"/>
      <c r="FW16" s="368"/>
      <c r="FX16" s="368"/>
      <c r="FY16" s="368"/>
      <c r="FZ16" s="368"/>
      <c r="GA16" s="368"/>
      <c r="GB16" s="368"/>
      <c r="GC16" s="368"/>
      <c r="GD16" s="368"/>
      <c r="GE16" s="368"/>
      <c r="GF16" s="368"/>
      <c r="GG16" s="368"/>
      <c r="GH16" s="368"/>
      <c r="GI16" s="368"/>
      <c r="GJ16" s="368"/>
      <c r="GK16" s="368"/>
      <c r="GL16" s="368"/>
      <c r="GM16" s="368"/>
      <c r="GN16" s="368"/>
      <c r="GO16" s="368"/>
      <c r="GP16" s="368"/>
      <c r="GQ16" s="368"/>
      <c r="GR16" s="368"/>
      <c r="GS16" s="368"/>
      <c r="GT16" s="368"/>
      <c r="GU16" s="368"/>
      <c r="GV16" s="368"/>
      <c r="GW16" s="368"/>
      <c r="GX16" s="368"/>
      <c r="GY16" s="368"/>
      <c r="GZ16" s="368"/>
      <c r="HA16" s="368"/>
      <c r="HB16" s="368"/>
      <c r="HC16" s="368"/>
      <c r="HD16" s="368"/>
      <c r="HE16" s="368"/>
      <c r="HF16" s="368"/>
      <c r="HG16" s="368"/>
      <c r="HH16" s="368"/>
      <c r="HI16" s="368"/>
      <c r="HJ16" s="368"/>
      <c r="HK16" s="368"/>
      <c r="HL16" s="368"/>
      <c r="HM16" s="368"/>
      <c r="HN16" s="368"/>
      <c r="HO16" s="368"/>
      <c r="HP16" s="368"/>
      <c r="HQ16" s="368"/>
      <c r="HR16" s="368"/>
      <c r="HS16" s="368"/>
      <c r="HT16" s="368"/>
      <c r="HU16" s="368"/>
      <c r="HV16" s="368"/>
      <c r="HW16" s="368"/>
      <c r="HX16" s="368"/>
      <c r="HY16" s="368"/>
      <c r="HZ16" s="368"/>
      <c r="IA16" s="368"/>
      <c r="IB16" s="368"/>
      <c r="IC16" s="368"/>
      <c r="ID16" s="368"/>
      <c r="IE16" s="368"/>
      <c r="IF16" s="368"/>
      <c r="IG16" s="368"/>
      <c r="IH16" s="368"/>
      <c r="II16" s="368"/>
      <c r="IJ16" s="368"/>
      <c r="IK16" s="368"/>
      <c r="IL16" s="368"/>
      <c r="IM16" s="368"/>
      <c r="IN16" s="368"/>
    </row>
    <row r="17" spans="1:24" s="17" customFormat="1" ht="63.75" customHeight="1">
      <c r="A17" s="16" t="s">
        <v>60</v>
      </c>
      <c r="E17" s="363"/>
      <c r="H17" s="437" t="s">
        <v>287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X17" s="19"/>
    </row>
    <row r="18" spans="1:25" s="17" customFormat="1" ht="63.75" customHeight="1">
      <c r="A18" s="16" t="s">
        <v>61</v>
      </c>
      <c r="E18" s="363"/>
      <c r="H18" s="249" t="s">
        <v>248</v>
      </c>
      <c r="S18" s="16"/>
      <c r="T18" s="16"/>
      <c r="Y18" s="19"/>
    </row>
    <row r="19" spans="2:8" ht="42.75" customHeight="1">
      <c r="B19" s="55"/>
      <c r="C19" s="55"/>
      <c r="D19" s="55"/>
      <c r="E19" s="55"/>
      <c r="F19" s="55"/>
      <c r="G19" s="55"/>
      <c r="H19" s="55"/>
    </row>
  </sheetData>
  <sheetProtection selectLockedCells="1" selectUnlockedCells="1"/>
  <mergeCells count="21">
    <mergeCell ref="A3:Q3"/>
    <mergeCell ref="N9:O9"/>
    <mergeCell ref="A4:Q4"/>
    <mergeCell ref="A2:Q2"/>
    <mergeCell ref="A5:Q5"/>
    <mergeCell ref="B7:B8"/>
    <mergeCell ref="D7:D8"/>
    <mergeCell ref="E7:E8"/>
    <mergeCell ref="H7:H8"/>
    <mergeCell ref="S6:X6"/>
    <mergeCell ref="A10:Q10"/>
    <mergeCell ref="P7:P8"/>
    <mergeCell ref="N7:O8"/>
    <mergeCell ref="A7:A8"/>
    <mergeCell ref="Q7:Q8"/>
    <mergeCell ref="A14:Q14"/>
    <mergeCell ref="N11:O11"/>
    <mergeCell ref="N13:O13"/>
    <mergeCell ref="A12:Q12"/>
    <mergeCell ref="A6:E6"/>
    <mergeCell ref="I7:M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I20"/>
  <sheetViews>
    <sheetView view="pageBreakPreview" zoomScale="91" zoomScaleNormal="70" zoomScaleSheetLayoutView="91" zoomScalePageLayoutView="0" workbookViewId="0" topLeftCell="A2">
      <selection activeCell="X14" sqref="X14:X15"/>
    </sheetView>
  </sheetViews>
  <sheetFormatPr defaultColWidth="10.66015625" defaultRowHeight="12.75"/>
  <cols>
    <col min="1" max="1" width="6.83203125" style="56" customWidth="1"/>
    <col min="2" max="2" width="33.33203125" style="56" customWidth="1"/>
    <col min="3" max="3" width="13.5" style="56" hidden="1" customWidth="1"/>
    <col min="4" max="4" width="6.33203125" style="57" customWidth="1"/>
    <col min="5" max="5" width="57.33203125" style="58" customWidth="1"/>
    <col min="6" max="6" width="10.66015625" style="56" hidden="1" customWidth="1"/>
    <col min="7" max="7" width="10.66015625" style="57" hidden="1" customWidth="1"/>
    <col min="8" max="8" width="27" style="56" customWidth="1"/>
    <col min="9" max="9" width="10.66015625" style="56" hidden="1" customWidth="1"/>
    <col min="10" max="10" width="9.33203125" style="59" customWidth="1"/>
    <col min="11" max="11" width="10.66015625" style="60" customWidth="1"/>
    <col min="12" max="12" width="5.83203125" style="56" customWidth="1"/>
    <col min="13" max="13" width="9.16015625" style="59" customWidth="1"/>
    <col min="14" max="14" width="11.83203125" style="60" customWidth="1"/>
    <col min="15" max="15" width="5.83203125" style="56" customWidth="1"/>
    <col min="16" max="16" width="8.66015625" style="59" customWidth="1"/>
    <col min="17" max="17" width="11" style="60" customWidth="1"/>
    <col min="18" max="18" width="6" style="56" customWidth="1"/>
    <col min="19" max="19" width="6.5" style="56" customWidth="1"/>
    <col min="20" max="20" width="6" style="56" customWidth="1"/>
    <col min="21" max="21" width="8.83203125" style="56" customWidth="1"/>
    <col min="22" max="22" width="0" style="56" hidden="1" customWidth="1"/>
    <col min="23" max="23" width="12.16015625" style="60" customWidth="1"/>
    <col min="24" max="24" width="7.33203125" style="56" customWidth="1"/>
    <col min="25" max="26" width="10.66015625" style="56" customWidth="1"/>
    <col min="27" max="16384" width="10.66015625" style="56" customWidth="1"/>
  </cols>
  <sheetData>
    <row r="1" spans="1:35" s="70" customFormat="1" ht="14.25" hidden="1">
      <c r="A1" s="61" t="s">
        <v>33</v>
      </c>
      <c r="B1" s="65"/>
      <c r="C1" s="61" t="s">
        <v>34</v>
      </c>
      <c r="D1" s="62"/>
      <c r="E1" s="63"/>
      <c r="F1" s="61" t="s">
        <v>35</v>
      </c>
      <c r="G1" s="64"/>
      <c r="H1" s="65"/>
      <c r="I1" s="65"/>
      <c r="J1" s="66"/>
      <c r="K1" s="67" t="s">
        <v>36</v>
      </c>
      <c r="L1" s="68"/>
      <c r="M1" s="66"/>
      <c r="N1" s="67" t="s">
        <v>37</v>
      </c>
      <c r="O1" s="68"/>
      <c r="P1" s="66"/>
      <c r="Q1" s="67" t="s">
        <v>38</v>
      </c>
      <c r="R1" s="68"/>
      <c r="S1" s="68"/>
      <c r="T1" s="68"/>
      <c r="U1" s="68"/>
      <c r="V1" s="68"/>
      <c r="W1" s="69" t="s">
        <v>39</v>
      </c>
      <c r="Y1" s="71"/>
      <c r="Z1" s="71"/>
      <c r="AA1" s="71"/>
      <c r="AB1" s="71"/>
      <c r="AC1" s="71"/>
      <c r="AD1" s="71"/>
      <c r="AE1" s="71"/>
      <c r="AF1" s="71"/>
      <c r="AG1" s="71"/>
      <c r="AI1" s="71"/>
    </row>
    <row r="2" spans="1:23" s="10" customFormat="1" ht="39" customHeight="1">
      <c r="A2" s="571" t="str">
        <f>'МП БП'!A1:W1</f>
        <v>КУБОК КСК "РУССКИЙ АЛМАЗ" ПО ВЫЕЗДКЕ,  10  ЭТАП 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4" s="339" customFormat="1" ht="18" customHeight="1" hidden="1">
      <c r="A3" s="572" t="s">
        <v>40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11"/>
    </row>
    <row r="4" spans="1:24" s="74" customFormat="1" ht="21" customHeight="1">
      <c r="A4" s="573" t="s">
        <v>43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</row>
    <row r="5" spans="1:25" s="364" customFormat="1" ht="21.75" customHeight="1">
      <c r="A5" s="618" t="s">
        <v>288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</row>
    <row r="6" spans="1:24" s="42" customFormat="1" ht="16.5" customHeight="1">
      <c r="A6" s="596" t="s">
        <v>6</v>
      </c>
      <c r="B6" s="596"/>
      <c r="C6" s="596"/>
      <c r="D6" s="596"/>
      <c r="E6" s="596"/>
      <c r="F6" s="39"/>
      <c r="G6" s="39"/>
      <c r="H6" s="40"/>
      <c r="I6" s="40"/>
      <c r="J6" s="41"/>
      <c r="K6" s="41"/>
      <c r="L6" s="41"/>
      <c r="M6" s="41"/>
      <c r="N6" s="41"/>
      <c r="O6" s="41"/>
      <c r="P6" s="41"/>
      <c r="R6" s="619" t="s">
        <v>273</v>
      </c>
      <c r="S6" s="619"/>
      <c r="T6" s="619"/>
      <c r="U6" s="619"/>
      <c r="V6" s="619"/>
      <c r="W6" s="619"/>
      <c r="X6" s="426"/>
    </row>
    <row r="7" spans="1:24" s="76" customFormat="1" ht="13.5" customHeight="1">
      <c r="A7" s="616" t="s">
        <v>45</v>
      </c>
      <c r="B7" s="614" t="s">
        <v>46</v>
      </c>
      <c r="C7" s="617" t="s">
        <v>47</v>
      </c>
      <c r="D7" s="617" t="s">
        <v>1</v>
      </c>
      <c r="E7" s="614" t="s">
        <v>48</v>
      </c>
      <c r="F7" s="614" t="s">
        <v>2</v>
      </c>
      <c r="G7" s="614" t="s">
        <v>3</v>
      </c>
      <c r="H7" s="615" t="s">
        <v>4</v>
      </c>
      <c r="I7" s="447"/>
      <c r="J7" s="563" t="s">
        <v>75</v>
      </c>
      <c r="K7" s="563"/>
      <c r="L7" s="563"/>
      <c r="M7" s="576" t="s">
        <v>49</v>
      </c>
      <c r="N7" s="576"/>
      <c r="O7" s="576"/>
      <c r="P7" s="563" t="s">
        <v>50</v>
      </c>
      <c r="Q7" s="563"/>
      <c r="R7" s="563"/>
      <c r="S7" s="575" t="s">
        <v>51</v>
      </c>
      <c r="T7" s="575" t="s">
        <v>52</v>
      </c>
      <c r="U7" s="575" t="s">
        <v>53</v>
      </c>
      <c r="V7" s="575" t="s">
        <v>54</v>
      </c>
      <c r="W7" s="613" t="s">
        <v>55</v>
      </c>
      <c r="X7" s="575" t="s">
        <v>56</v>
      </c>
    </row>
    <row r="8" spans="1:24" s="76" customFormat="1" ht="57" customHeight="1">
      <c r="A8" s="616"/>
      <c r="B8" s="614"/>
      <c r="C8" s="617"/>
      <c r="D8" s="617"/>
      <c r="E8" s="614"/>
      <c r="F8" s="614"/>
      <c r="G8" s="614"/>
      <c r="H8" s="615"/>
      <c r="I8" s="447"/>
      <c r="J8" s="335" t="s">
        <v>57</v>
      </c>
      <c r="K8" s="336" t="s">
        <v>58</v>
      </c>
      <c r="L8" s="337" t="s">
        <v>59</v>
      </c>
      <c r="M8" s="335" t="s">
        <v>57</v>
      </c>
      <c r="N8" s="336" t="s">
        <v>58</v>
      </c>
      <c r="O8" s="337" t="s">
        <v>59</v>
      </c>
      <c r="P8" s="335" t="s">
        <v>57</v>
      </c>
      <c r="Q8" s="336" t="s">
        <v>58</v>
      </c>
      <c r="R8" s="337" t="s">
        <v>59</v>
      </c>
      <c r="S8" s="575"/>
      <c r="T8" s="575"/>
      <c r="U8" s="575"/>
      <c r="V8" s="575"/>
      <c r="W8" s="613"/>
      <c r="X8" s="575"/>
    </row>
    <row r="9" spans="1:24" s="340" customFormat="1" ht="32.25" customHeight="1">
      <c r="A9" s="566" t="s">
        <v>41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</row>
    <row r="10" spans="1:24" s="76" customFormat="1" ht="35.25" customHeight="1">
      <c r="A10" s="451">
        <f aca="true" t="shared" si="0" ref="A10:A16">RANK(W10,$W$10:$W$16)</f>
        <v>1</v>
      </c>
      <c r="B10" s="459" t="s">
        <v>206</v>
      </c>
      <c r="C10" s="460"/>
      <c r="D10" s="463" t="s">
        <v>10</v>
      </c>
      <c r="E10" s="266" t="s">
        <v>118</v>
      </c>
      <c r="F10" s="274" t="s">
        <v>123</v>
      </c>
      <c r="G10" s="261" t="s">
        <v>8</v>
      </c>
      <c r="H10" s="321" t="s">
        <v>6</v>
      </c>
      <c r="I10" s="452"/>
      <c r="J10" s="453">
        <v>154</v>
      </c>
      <c r="K10" s="454">
        <f aca="true" t="shared" si="1" ref="K10:K16">J10/2.2</f>
        <v>70</v>
      </c>
      <c r="L10" s="455">
        <f aca="true" t="shared" si="2" ref="L10:L16">RANK(K10,K$10:K$16,0)</f>
        <v>1</v>
      </c>
      <c r="M10" s="453">
        <v>144</v>
      </c>
      <c r="N10" s="454">
        <f aca="true" t="shared" si="3" ref="N10:N16">M10/2.2</f>
        <v>65.45454545454545</v>
      </c>
      <c r="O10" s="455">
        <f aca="true" t="shared" si="4" ref="O10:O16">RANK(N10,N$10:N$16,0)</f>
        <v>2</v>
      </c>
      <c r="P10" s="453">
        <v>145.5</v>
      </c>
      <c r="Q10" s="454">
        <f aca="true" t="shared" si="5" ref="Q10:Q16">P10/2.2</f>
        <v>66.13636363636363</v>
      </c>
      <c r="R10" s="455">
        <f aca="true" t="shared" si="6" ref="R10:R16">RANK(Q10,Q$10:Q$16,0)</f>
        <v>1</v>
      </c>
      <c r="S10" s="455"/>
      <c r="T10" s="455"/>
      <c r="U10" s="456">
        <f aca="true" t="shared" si="7" ref="U10:U16">P10+M10+J10</f>
        <v>443.5</v>
      </c>
      <c r="V10" s="457"/>
      <c r="W10" s="454">
        <f aca="true" t="shared" si="8" ref="W10:W16">(K10+N10+Q10)/3</f>
        <v>67.19696969696969</v>
      </c>
      <c r="X10" s="458"/>
    </row>
    <row r="11" spans="1:24" s="76" customFormat="1" ht="35.25" customHeight="1">
      <c r="A11" s="451">
        <f t="shared" si="0"/>
        <v>2</v>
      </c>
      <c r="B11" s="318" t="s">
        <v>272</v>
      </c>
      <c r="C11" s="319"/>
      <c r="D11" s="463" t="s">
        <v>10</v>
      </c>
      <c r="E11" s="474" t="s">
        <v>278</v>
      </c>
      <c r="F11" s="473" t="s">
        <v>276</v>
      </c>
      <c r="G11" s="403" t="s">
        <v>277</v>
      </c>
      <c r="H11" s="472" t="s">
        <v>17</v>
      </c>
      <c r="I11" s="392"/>
      <c r="J11" s="414">
        <v>145.5</v>
      </c>
      <c r="K11" s="415">
        <f t="shared" si="1"/>
        <v>66.13636363636363</v>
      </c>
      <c r="L11" s="455">
        <f t="shared" si="2"/>
        <v>3</v>
      </c>
      <c r="M11" s="414">
        <v>146.5</v>
      </c>
      <c r="N11" s="415">
        <f t="shared" si="3"/>
        <v>66.59090909090908</v>
      </c>
      <c r="O11" s="455">
        <f t="shared" si="4"/>
        <v>1</v>
      </c>
      <c r="P11" s="414">
        <v>144.5</v>
      </c>
      <c r="Q11" s="415">
        <f t="shared" si="5"/>
        <v>65.68181818181817</v>
      </c>
      <c r="R11" s="455">
        <f t="shared" si="6"/>
        <v>2</v>
      </c>
      <c r="S11" s="416"/>
      <c r="T11" s="416"/>
      <c r="U11" s="417">
        <f t="shared" si="7"/>
        <v>436.5</v>
      </c>
      <c r="V11" s="418"/>
      <c r="W11" s="415">
        <f t="shared" si="8"/>
        <v>66.13636363636363</v>
      </c>
      <c r="X11" s="429"/>
    </row>
    <row r="12" spans="1:24" s="76" customFormat="1" ht="35.25" customHeight="1">
      <c r="A12" s="451">
        <f t="shared" si="0"/>
        <v>3</v>
      </c>
      <c r="B12" s="318" t="s">
        <v>272</v>
      </c>
      <c r="C12" s="319"/>
      <c r="D12" s="463" t="s">
        <v>10</v>
      </c>
      <c r="E12" s="318" t="s">
        <v>280</v>
      </c>
      <c r="F12" s="320" t="s">
        <v>279</v>
      </c>
      <c r="G12" s="321" t="s">
        <v>277</v>
      </c>
      <c r="H12" s="321" t="s">
        <v>174</v>
      </c>
      <c r="I12" s="392"/>
      <c r="J12" s="414">
        <v>146</v>
      </c>
      <c r="K12" s="415">
        <f t="shared" si="1"/>
        <v>66.36363636363636</v>
      </c>
      <c r="L12" s="455">
        <f t="shared" si="2"/>
        <v>2</v>
      </c>
      <c r="M12" s="414">
        <v>143.5</v>
      </c>
      <c r="N12" s="415">
        <f t="shared" si="3"/>
        <v>65.22727272727272</v>
      </c>
      <c r="O12" s="455">
        <f t="shared" si="4"/>
        <v>3</v>
      </c>
      <c r="P12" s="414">
        <v>142</v>
      </c>
      <c r="Q12" s="415">
        <f t="shared" si="5"/>
        <v>64.54545454545455</v>
      </c>
      <c r="R12" s="455">
        <f t="shared" si="6"/>
        <v>3</v>
      </c>
      <c r="S12" s="416"/>
      <c r="T12" s="416"/>
      <c r="U12" s="417">
        <f t="shared" si="7"/>
        <v>431.5</v>
      </c>
      <c r="V12" s="418"/>
      <c r="W12" s="415">
        <f t="shared" si="8"/>
        <v>65.37878787878788</v>
      </c>
      <c r="X12" s="429"/>
    </row>
    <row r="13" spans="1:24" s="76" customFormat="1" ht="35.25" customHeight="1">
      <c r="A13" s="451">
        <f t="shared" si="0"/>
        <v>4</v>
      </c>
      <c r="B13" s="318" t="s">
        <v>269</v>
      </c>
      <c r="C13" s="460" t="s">
        <v>156</v>
      </c>
      <c r="D13" s="463" t="s">
        <v>10</v>
      </c>
      <c r="E13" s="462" t="s">
        <v>270</v>
      </c>
      <c r="F13" s="320"/>
      <c r="G13" s="321" t="s">
        <v>8</v>
      </c>
      <c r="H13" s="321" t="s">
        <v>6</v>
      </c>
      <c r="I13" s="392"/>
      <c r="J13" s="414">
        <v>144.5</v>
      </c>
      <c r="K13" s="415">
        <f t="shared" si="1"/>
        <v>65.68181818181817</v>
      </c>
      <c r="L13" s="455">
        <f t="shared" si="2"/>
        <v>4</v>
      </c>
      <c r="M13" s="414">
        <v>141.5</v>
      </c>
      <c r="N13" s="415">
        <f t="shared" si="3"/>
        <v>64.31818181818181</v>
      </c>
      <c r="O13" s="455">
        <f t="shared" si="4"/>
        <v>4</v>
      </c>
      <c r="P13" s="414">
        <v>136</v>
      </c>
      <c r="Q13" s="415">
        <f t="shared" si="5"/>
        <v>61.81818181818181</v>
      </c>
      <c r="R13" s="455">
        <f t="shared" si="6"/>
        <v>6</v>
      </c>
      <c r="S13" s="416"/>
      <c r="T13" s="416"/>
      <c r="U13" s="417">
        <f t="shared" si="7"/>
        <v>422</v>
      </c>
      <c r="V13" s="418"/>
      <c r="W13" s="415">
        <f t="shared" si="8"/>
        <v>63.93939393939394</v>
      </c>
      <c r="X13" s="429"/>
    </row>
    <row r="14" spans="1:24" s="76" customFormat="1" ht="35.25" customHeight="1">
      <c r="A14" s="451">
        <f t="shared" si="0"/>
        <v>5</v>
      </c>
      <c r="B14" s="318" t="s">
        <v>199</v>
      </c>
      <c r="C14" s="460" t="s">
        <v>271</v>
      </c>
      <c r="D14" s="461" t="s">
        <v>10</v>
      </c>
      <c r="E14" s="467" t="s">
        <v>200</v>
      </c>
      <c r="F14" s="464" t="s">
        <v>169</v>
      </c>
      <c r="G14" s="381" t="s">
        <v>170</v>
      </c>
      <c r="H14" s="381" t="s">
        <v>195</v>
      </c>
      <c r="I14" s="392"/>
      <c r="J14" s="414">
        <v>144.5</v>
      </c>
      <c r="K14" s="415">
        <f t="shared" si="1"/>
        <v>65.68181818181817</v>
      </c>
      <c r="L14" s="455">
        <f t="shared" si="2"/>
        <v>4</v>
      </c>
      <c r="M14" s="414">
        <v>135.5</v>
      </c>
      <c r="N14" s="415">
        <f t="shared" si="3"/>
        <v>61.590909090909086</v>
      </c>
      <c r="O14" s="455">
        <f t="shared" si="4"/>
        <v>5</v>
      </c>
      <c r="P14" s="414">
        <v>140</v>
      </c>
      <c r="Q14" s="415">
        <f t="shared" si="5"/>
        <v>63.63636363636363</v>
      </c>
      <c r="R14" s="455">
        <f t="shared" si="6"/>
        <v>4</v>
      </c>
      <c r="S14" s="416"/>
      <c r="T14" s="416"/>
      <c r="U14" s="417">
        <f t="shared" si="7"/>
        <v>420</v>
      </c>
      <c r="V14" s="418"/>
      <c r="W14" s="415">
        <f t="shared" si="8"/>
        <v>63.636363636363626</v>
      </c>
      <c r="X14" s="483" t="s">
        <v>29</v>
      </c>
    </row>
    <row r="15" spans="1:24" s="76" customFormat="1" ht="35.25" customHeight="1">
      <c r="A15" s="451">
        <f t="shared" si="0"/>
        <v>6</v>
      </c>
      <c r="B15" s="318" t="s">
        <v>235</v>
      </c>
      <c r="C15" s="319" t="s">
        <v>234</v>
      </c>
      <c r="D15" s="461" t="s">
        <v>10</v>
      </c>
      <c r="E15" s="266" t="s">
        <v>256</v>
      </c>
      <c r="F15" s="420" t="s">
        <v>233</v>
      </c>
      <c r="G15" s="398" t="s">
        <v>255</v>
      </c>
      <c r="H15" s="358" t="s">
        <v>19</v>
      </c>
      <c r="I15" s="392"/>
      <c r="J15" s="414">
        <v>139</v>
      </c>
      <c r="K15" s="415">
        <f t="shared" si="1"/>
        <v>63.18181818181818</v>
      </c>
      <c r="L15" s="455">
        <f t="shared" si="2"/>
        <v>7</v>
      </c>
      <c r="M15" s="414">
        <v>131</v>
      </c>
      <c r="N15" s="415">
        <f t="shared" si="3"/>
        <v>59.54545454545454</v>
      </c>
      <c r="O15" s="455">
        <f t="shared" si="4"/>
        <v>7</v>
      </c>
      <c r="P15" s="414">
        <v>139.5</v>
      </c>
      <c r="Q15" s="415">
        <f t="shared" si="5"/>
        <v>63.40909090909091</v>
      </c>
      <c r="R15" s="455">
        <f t="shared" si="6"/>
        <v>5</v>
      </c>
      <c r="S15" s="416"/>
      <c r="T15" s="416"/>
      <c r="U15" s="417">
        <f t="shared" si="7"/>
        <v>409.5</v>
      </c>
      <c r="V15" s="418"/>
      <c r="W15" s="415">
        <f t="shared" si="8"/>
        <v>62.04545454545454</v>
      </c>
      <c r="X15" s="483" t="s">
        <v>283</v>
      </c>
    </row>
    <row r="16" spans="1:24" s="76" customFormat="1" ht="35.25" customHeight="1">
      <c r="A16" s="451">
        <f t="shared" si="0"/>
        <v>7</v>
      </c>
      <c r="B16" s="391" t="s">
        <v>268</v>
      </c>
      <c r="C16" s="465" t="s">
        <v>158</v>
      </c>
      <c r="D16" s="463" t="s">
        <v>10</v>
      </c>
      <c r="E16" s="465" t="s">
        <v>267</v>
      </c>
      <c r="F16" s="321" t="s">
        <v>122</v>
      </c>
      <c r="G16" s="466" t="s">
        <v>149</v>
      </c>
      <c r="H16" s="321" t="s">
        <v>6</v>
      </c>
      <c r="I16" s="392"/>
      <c r="J16" s="414">
        <v>140</v>
      </c>
      <c r="K16" s="415">
        <f t="shared" si="1"/>
        <v>63.63636363636363</v>
      </c>
      <c r="L16" s="455">
        <f t="shared" si="2"/>
        <v>6</v>
      </c>
      <c r="M16" s="414">
        <v>132.5</v>
      </c>
      <c r="N16" s="415">
        <f t="shared" si="3"/>
        <v>60.22727272727272</v>
      </c>
      <c r="O16" s="455">
        <f t="shared" si="4"/>
        <v>6</v>
      </c>
      <c r="P16" s="414">
        <v>135.5</v>
      </c>
      <c r="Q16" s="415">
        <f t="shared" si="5"/>
        <v>61.590909090909086</v>
      </c>
      <c r="R16" s="455">
        <f t="shared" si="6"/>
        <v>7</v>
      </c>
      <c r="S16" s="416"/>
      <c r="T16" s="416"/>
      <c r="U16" s="417">
        <f t="shared" si="7"/>
        <v>408</v>
      </c>
      <c r="V16" s="418"/>
      <c r="W16" s="415">
        <f t="shared" si="8"/>
        <v>61.81818181818181</v>
      </c>
      <c r="X16" s="429"/>
    </row>
    <row r="17" spans="1:23" s="342" customFormat="1" ht="42" customHeight="1">
      <c r="A17" s="16" t="s">
        <v>60</v>
      </c>
      <c r="B17" s="17"/>
      <c r="C17" s="17"/>
      <c r="D17" s="469"/>
      <c r="E17" s="363"/>
      <c r="F17" s="17"/>
      <c r="G17" s="17"/>
      <c r="H17" s="437" t="s">
        <v>287</v>
      </c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W17" s="343"/>
    </row>
    <row r="18" spans="1:23" s="342" customFormat="1" ht="42" customHeight="1">
      <c r="A18" s="16" t="s">
        <v>61</v>
      </c>
      <c r="B18" s="17"/>
      <c r="C18" s="17"/>
      <c r="D18" s="469"/>
      <c r="E18" s="363"/>
      <c r="F18" s="17"/>
      <c r="G18" s="17"/>
      <c r="H18" s="249" t="s">
        <v>248</v>
      </c>
      <c r="R18" s="341"/>
      <c r="W18" s="343"/>
    </row>
    <row r="19" spans="1:24" s="104" customFormat="1" ht="39" customHeight="1">
      <c r="A19" s="344"/>
      <c r="C19" s="345"/>
      <c r="D19" s="470"/>
      <c r="F19" s="345"/>
      <c r="G19" s="345"/>
      <c r="H19" s="346"/>
      <c r="I19" s="346"/>
      <c r="J19" s="347"/>
      <c r="L19" s="348"/>
      <c r="M19" s="349"/>
      <c r="N19" s="350"/>
      <c r="O19" s="348"/>
      <c r="P19" s="349"/>
      <c r="Q19" s="350"/>
      <c r="R19" s="348"/>
      <c r="S19" s="348"/>
      <c r="T19" s="348"/>
      <c r="U19" s="348"/>
      <c r="V19" s="348"/>
      <c r="W19" s="348"/>
      <c r="X19" s="348"/>
    </row>
    <row r="20" ht="12.75">
      <c r="W20" s="56"/>
    </row>
  </sheetData>
  <sheetProtection selectLockedCells="1" selectUnlockedCells="1"/>
  <mergeCells count="24">
    <mergeCell ref="A2:W2"/>
    <mergeCell ref="A3:W3"/>
    <mergeCell ref="A4:X4"/>
    <mergeCell ref="A5:Y5"/>
    <mergeCell ref="A6:E6"/>
    <mergeCell ref="R6:W6"/>
    <mergeCell ref="P7:R7"/>
    <mergeCell ref="S7:S8"/>
    <mergeCell ref="A7:A8"/>
    <mergeCell ref="B7:B8"/>
    <mergeCell ref="C7:C8"/>
    <mergeCell ref="D7:D8"/>
    <mergeCell ref="E7:E8"/>
    <mergeCell ref="F7:F8"/>
    <mergeCell ref="T7:T8"/>
    <mergeCell ref="U7:U8"/>
    <mergeCell ref="V7:V8"/>
    <mergeCell ref="W7:W8"/>
    <mergeCell ref="X7:X8"/>
    <mergeCell ref="A9:X9"/>
    <mergeCell ref="G7:G8"/>
    <mergeCell ref="H7:H8"/>
    <mergeCell ref="J7:L7"/>
    <mergeCell ref="M7:O7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300" verticalDpi="300" orientation="landscape" paperSize="9" scale="64" r:id="rId2"/>
  <rowBreaks count="1" manualBreakCount="1">
    <brk id="18" max="2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view="pageBreakPreview" zoomScale="90" zoomScaleNormal="60" zoomScaleSheetLayoutView="90" zoomScalePageLayoutView="0" workbookViewId="0" topLeftCell="A2">
      <selection activeCell="A5" sqref="A5:U5"/>
    </sheetView>
  </sheetViews>
  <sheetFormatPr defaultColWidth="9.33203125" defaultRowHeight="12.75"/>
  <cols>
    <col min="1" max="1" width="7.66015625" style="21" customWidth="1"/>
    <col min="2" max="2" width="23.5" style="22" customWidth="1"/>
    <col min="3" max="3" width="0" style="22" hidden="1" customWidth="1"/>
    <col min="4" max="4" width="9.16015625" style="21" customWidth="1"/>
    <col min="5" max="5" width="36.5" style="21" customWidth="1"/>
    <col min="6" max="7" width="0" style="21" hidden="1" customWidth="1"/>
    <col min="8" max="8" width="28.66015625" style="21" customWidth="1"/>
    <col min="9" max="9" width="9.66015625" style="23" customWidth="1"/>
    <col min="10" max="10" width="9.66015625" style="21" customWidth="1"/>
    <col min="11" max="16" width="9.66015625" style="24" customWidth="1"/>
    <col min="17" max="17" width="11.5" style="23" customWidth="1"/>
    <col min="18" max="18" width="11.5" style="24" customWidth="1"/>
    <col min="19" max="19" width="16" style="21" customWidth="1"/>
    <col min="20" max="20" width="0" style="21" hidden="1" customWidth="1"/>
    <col min="21" max="21" width="0" style="24" hidden="1" customWidth="1"/>
    <col min="22" max="16384" width="9.33203125" style="21" customWidth="1"/>
  </cols>
  <sheetData>
    <row r="1" spans="1:21" s="28" customFormat="1" ht="14.25" customHeight="1" hidden="1">
      <c r="A1" s="25" t="s">
        <v>33</v>
      </c>
      <c r="B1" s="26"/>
      <c r="C1" s="26"/>
      <c r="D1" s="26"/>
      <c r="E1" s="27"/>
      <c r="F1" s="27"/>
      <c r="G1" s="27"/>
      <c r="I1" s="29"/>
      <c r="J1" s="30"/>
      <c r="K1" s="31" t="s">
        <v>37</v>
      </c>
      <c r="L1" s="31"/>
      <c r="M1" s="31"/>
      <c r="N1" s="31"/>
      <c r="O1" s="31"/>
      <c r="P1" s="31"/>
      <c r="Q1" s="29"/>
      <c r="R1" s="31" t="s">
        <v>38</v>
      </c>
      <c r="S1" s="30"/>
      <c r="T1" s="30"/>
      <c r="U1" s="32" t="s">
        <v>39</v>
      </c>
    </row>
    <row r="2" spans="1:21" s="34" customFormat="1" ht="34.5" customHeight="1">
      <c r="A2" s="540" t="s">
        <v>274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</row>
    <row r="3" spans="1:21" s="20" customFormat="1" ht="27.75" customHeight="1">
      <c r="A3" s="584" t="s">
        <v>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</row>
    <row r="4" spans="1:21" s="36" customFormat="1" ht="34.5" customHeight="1">
      <c r="A4" s="608" t="s">
        <v>62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</row>
    <row r="5" spans="1:21" s="12" customFormat="1" ht="34.5" customHeight="1">
      <c r="A5" s="562" t="s">
        <v>289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</row>
    <row r="6" spans="1:21" s="42" customFormat="1" ht="21.75" customHeight="1">
      <c r="A6" s="596" t="s">
        <v>6</v>
      </c>
      <c r="B6" s="596"/>
      <c r="C6" s="596"/>
      <c r="D6" s="596"/>
      <c r="E6" s="596"/>
      <c r="F6" s="39"/>
      <c r="G6" s="39"/>
      <c r="H6" s="40"/>
      <c r="I6" s="40"/>
      <c r="J6" s="41"/>
      <c r="K6" s="41"/>
      <c r="L6" s="41"/>
      <c r="M6" s="41"/>
      <c r="N6" s="41"/>
      <c r="O6" s="41"/>
      <c r="P6" s="41"/>
      <c r="R6" s="121"/>
      <c r="S6" s="354" t="s">
        <v>273</v>
      </c>
      <c r="T6" s="121"/>
      <c r="U6" s="121"/>
    </row>
    <row r="7" spans="1:21" s="46" customFormat="1" ht="25.5" customHeight="1">
      <c r="A7" s="624" t="s">
        <v>45</v>
      </c>
      <c r="B7" s="625" t="s">
        <v>0</v>
      </c>
      <c r="C7" s="44"/>
      <c r="D7" s="621" t="s">
        <v>1</v>
      </c>
      <c r="E7" s="626" t="s">
        <v>48</v>
      </c>
      <c r="F7" s="45"/>
      <c r="G7" s="45"/>
      <c r="H7" s="627" t="s">
        <v>63</v>
      </c>
      <c r="I7" s="597" t="s">
        <v>64</v>
      </c>
      <c r="J7" s="597"/>
      <c r="K7" s="597"/>
      <c r="L7" s="597"/>
      <c r="M7" s="597"/>
      <c r="N7" s="597"/>
      <c r="O7" s="597"/>
      <c r="P7" s="597"/>
      <c r="Q7" s="597"/>
      <c r="R7" s="597"/>
      <c r="S7" s="620" t="s">
        <v>65</v>
      </c>
      <c r="T7" s="621" t="s">
        <v>66</v>
      </c>
      <c r="U7" s="622" t="s">
        <v>67</v>
      </c>
    </row>
    <row r="8" spans="1:21" s="46" customFormat="1" ht="97.5" customHeight="1">
      <c r="A8" s="624"/>
      <c r="B8" s="625"/>
      <c r="C8" s="112"/>
      <c r="D8" s="621"/>
      <c r="E8" s="626"/>
      <c r="F8" s="113"/>
      <c r="G8" s="113"/>
      <c r="H8" s="627"/>
      <c r="I8" s="114" t="s">
        <v>85</v>
      </c>
      <c r="J8" s="114" t="s">
        <v>86</v>
      </c>
      <c r="K8" s="114" t="s">
        <v>87</v>
      </c>
      <c r="L8" s="114" t="s">
        <v>88</v>
      </c>
      <c r="M8" s="114" t="s">
        <v>89</v>
      </c>
      <c r="N8" s="114" t="s">
        <v>90</v>
      </c>
      <c r="O8" s="114" t="s">
        <v>91</v>
      </c>
      <c r="P8" s="114" t="s">
        <v>92</v>
      </c>
      <c r="Q8" s="115" t="s">
        <v>93</v>
      </c>
      <c r="R8" s="115" t="s">
        <v>72</v>
      </c>
      <c r="S8" s="620"/>
      <c r="T8" s="621"/>
      <c r="U8" s="622"/>
    </row>
    <row r="9" spans="1:21" s="83" customFormat="1" ht="30.75" customHeight="1">
      <c r="A9" s="623" t="s">
        <v>117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116"/>
      <c r="U9" s="116"/>
    </row>
    <row r="10" spans="1:21" s="37" customFormat="1" ht="57.75" customHeight="1">
      <c r="A10" s="436">
        <f>RANK(S10,$S$10:$S$10)</f>
        <v>1</v>
      </c>
      <c r="B10" s="421" t="s">
        <v>244</v>
      </c>
      <c r="C10" s="399"/>
      <c r="D10" s="258" t="s">
        <v>10</v>
      </c>
      <c r="E10" s="259" t="s">
        <v>197</v>
      </c>
      <c r="F10" s="274"/>
      <c r="G10" s="261" t="s">
        <v>8</v>
      </c>
      <c r="H10" s="261" t="s">
        <v>6</v>
      </c>
      <c r="I10" s="117">
        <v>4.5</v>
      </c>
      <c r="J10" s="117">
        <v>5</v>
      </c>
      <c r="K10" s="117">
        <v>5</v>
      </c>
      <c r="L10" s="117">
        <v>4.5</v>
      </c>
      <c r="M10" s="117">
        <v>5</v>
      </c>
      <c r="N10" s="117">
        <v>5</v>
      </c>
      <c r="O10" s="117">
        <v>4.5</v>
      </c>
      <c r="P10" s="117">
        <v>5</v>
      </c>
      <c r="Q10" s="117">
        <v>5</v>
      </c>
      <c r="R10" s="117">
        <v>5</v>
      </c>
      <c r="S10" s="331">
        <f>SUM(I10:R10)</f>
        <v>48.5</v>
      </c>
      <c r="T10" s="118"/>
      <c r="U10" s="119"/>
    </row>
    <row r="11" spans="1:19" s="17" customFormat="1" ht="56.25" customHeight="1">
      <c r="A11" s="16" t="s">
        <v>60</v>
      </c>
      <c r="H11" s="437" t="s">
        <v>287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8" s="17" customFormat="1" ht="56.25" customHeight="1">
      <c r="A12" s="16" t="s">
        <v>61</v>
      </c>
      <c r="H12" s="249" t="s">
        <v>248</v>
      </c>
      <c r="R12" s="16"/>
    </row>
    <row r="13" spans="1:21" s="23" customFormat="1" ht="56.25" customHeight="1">
      <c r="A13" s="21"/>
      <c r="B13" s="55"/>
      <c r="C13" s="55"/>
      <c r="D13" s="55"/>
      <c r="E13" s="55"/>
      <c r="F13" s="55"/>
      <c r="G13" s="55"/>
      <c r="H13" s="55"/>
      <c r="J13" s="21"/>
      <c r="K13" s="24"/>
      <c r="L13" s="24"/>
      <c r="M13" s="24"/>
      <c r="N13" s="24"/>
      <c r="O13" s="24"/>
      <c r="P13" s="24"/>
      <c r="R13" s="24"/>
      <c r="S13" s="21"/>
      <c r="T13" s="21"/>
      <c r="U13" s="24"/>
    </row>
  </sheetData>
  <sheetProtection selectLockedCells="1" selectUnlockedCells="1"/>
  <mergeCells count="15">
    <mergeCell ref="A9:S9"/>
    <mergeCell ref="A7:A8"/>
    <mergeCell ref="B7:B8"/>
    <mergeCell ref="D7:D8"/>
    <mergeCell ref="E7:E8"/>
    <mergeCell ref="H7:H8"/>
    <mergeCell ref="I7:R7"/>
    <mergeCell ref="A2:U2"/>
    <mergeCell ref="A3:U3"/>
    <mergeCell ref="A4:U4"/>
    <mergeCell ref="A6:E6"/>
    <mergeCell ref="A5:U5"/>
    <mergeCell ref="S7:S8"/>
    <mergeCell ref="T7:T8"/>
    <mergeCell ref="U7:U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26"/>
  <sheetViews>
    <sheetView view="pageBreakPreview" zoomScale="75" zoomScaleNormal="70" zoomScaleSheetLayoutView="75" zoomScalePageLayoutView="0" workbookViewId="0" topLeftCell="A2">
      <selection activeCell="R16" sqref="R16"/>
    </sheetView>
  </sheetViews>
  <sheetFormatPr defaultColWidth="10.66015625" defaultRowHeight="12.75"/>
  <cols>
    <col min="1" max="1" width="6.83203125" style="56" customWidth="1"/>
    <col min="2" max="2" width="30.16015625" style="56" customWidth="1"/>
    <col min="3" max="3" width="10.66015625" style="56" hidden="1" customWidth="1"/>
    <col min="4" max="4" width="6.33203125" style="57" customWidth="1"/>
    <col min="5" max="5" width="43.16015625" style="58" customWidth="1"/>
    <col min="6" max="6" width="10.66015625" style="56" hidden="1" customWidth="1"/>
    <col min="7" max="7" width="10.66015625" style="57" hidden="1" customWidth="1"/>
    <col min="8" max="8" width="28.33203125" style="56" customWidth="1"/>
    <col min="9" max="9" width="10.66015625" style="56" hidden="1" customWidth="1"/>
    <col min="10" max="10" width="9.66015625" style="59" customWidth="1"/>
    <col min="11" max="11" width="13.83203125" style="60" customWidth="1"/>
    <col min="12" max="12" width="5.83203125" style="56" customWidth="1"/>
    <col min="13" max="13" width="9.16015625" style="59" customWidth="1"/>
    <col min="14" max="14" width="11.83203125" style="60" customWidth="1"/>
    <col min="15" max="15" width="5.83203125" style="56" customWidth="1"/>
    <col min="16" max="16" width="8.66015625" style="59" customWidth="1"/>
    <col min="17" max="17" width="12" style="60" customWidth="1"/>
    <col min="18" max="18" width="6" style="56" customWidth="1"/>
    <col min="19" max="19" width="4.5" style="56" customWidth="1"/>
    <col min="20" max="20" width="10.16015625" style="56" customWidth="1"/>
    <col min="21" max="21" width="0" style="56" hidden="1" customWidth="1"/>
    <col min="22" max="22" width="12.16015625" style="60" customWidth="1"/>
    <col min="23" max="23" width="3.33203125" style="56" hidden="1" customWidth="1"/>
    <col min="24" max="24" width="0" style="56" hidden="1" customWidth="1"/>
    <col min="25" max="16384" width="10.66015625" style="56" customWidth="1"/>
  </cols>
  <sheetData>
    <row r="1" spans="1:35" s="70" customFormat="1" ht="14.25" hidden="1">
      <c r="A1" s="61" t="s">
        <v>33</v>
      </c>
      <c r="B1" s="65"/>
      <c r="C1" s="61" t="s">
        <v>34</v>
      </c>
      <c r="D1" s="62"/>
      <c r="E1" s="63"/>
      <c r="F1" s="61" t="s">
        <v>35</v>
      </c>
      <c r="G1" s="64"/>
      <c r="H1" s="65"/>
      <c r="I1" s="65"/>
      <c r="J1" s="66"/>
      <c r="K1" s="67" t="s">
        <v>36</v>
      </c>
      <c r="L1" s="68"/>
      <c r="M1" s="66"/>
      <c r="N1" s="67" t="s">
        <v>37</v>
      </c>
      <c r="O1" s="68"/>
      <c r="P1" s="66"/>
      <c r="Q1" s="67" t="s">
        <v>38</v>
      </c>
      <c r="R1" s="68"/>
      <c r="S1" s="68"/>
      <c r="T1" s="68"/>
      <c r="U1" s="68"/>
      <c r="V1" s="69" t="s">
        <v>39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I1" s="71"/>
    </row>
    <row r="2" spans="1:23" s="34" customFormat="1" ht="39.75" customHeight="1">
      <c r="A2" s="642" t="s">
        <v>274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</row>
    <row r="3" spans="1:23" s="34" customFormat="1" ht="25.5" customHeight="1">
      <c r="A3" s="642" t="s">
        <v>265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</row>
    <row r="4" spans="1:25" s="20" customFormat="1" ht="27.75" customHeight="1">
      <c r="A4" s="584" t="s">
        <v>40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11"/>
      <c r="Y4"/>
    </row>
    <row r="5" spans="1:24" s="74" customFormat="1" ht="33" customHeight="1">
      <c r="A5" s="643" t="s">
        <v>94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73" t="s">
        <v>44</v>
      </c>
    </row>
    <row r="6" spans="1:24" s="120" customFormat="1" ht="24.75" customHeight="1">
      <c r="A6" s="644" t="s">
        <v>288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</row>
    <row r="7" spans="1:24" s="42" customFormat="1" ht="21.75" customHeight="1" thickBot="1">
      <c r="A7" s="596" t="s">
        <v>6</v>
      </c>
      <c r="B7" s="596"/>
      <c r="C7" s="596"/>
      <c r="D7" s="596"/>
      <c r="E7" s="596"/>
      <c r="F7" s="39"/>
      <c r="G7" s="39"/>
      <c r="H7" s="40"/>
      <c r="I7" s="40"/>
      <c r="J7" s="41"/>
      <c r="K7" s="41"/>
      <c r="L7" s="41"/>
      <c r="M7" s="41"/>
      <c r="N7" s="41"/>
      <c r="O7" s="41"/>
      <c r="P7" s="41"/>
      <c r="Q7" s="41"/>
      <c r="R7" s="121"/>
      <c r="S7" s="121"/>
      <c r="T7" s="121"/>
      <c r="U7" s="121"/>
      <c r="V7" s="354" t="s">
        <v>273</v>
      </c>
      <c r="W7" s="121"/>
      <c r="X7" s="121"/>
    </row>
    <row r="8" spans="1:23" s="76" customFormat="1" ht="13.5" customHeight="1" thickBot="1">
      <c r="A8" s="641" t="s">
        <v>45</v>
      </c>
      <c r="B8" s="636" t="s">
        <v>46</v>
      </c>
      <c r="C8" s="637" t="s">
        <v>47</v>
      </c>
      <c r="D8" s="637" t="s">
        <v>1</v>
      </c>
      <c r="E8" s="636" t="s">
        <v>48</v>
      </c>
      <c r="F8" s="636" t="s">
        <v>2</v>
      </c>
      <c r="G8" s="636" t="s">
        <v>3</v>
      </c>
      <c r="H8" s="638" t="s">
        <v>4</v>
      </c>
      <c r="I8" s="75"/>
      <c r="J8" s="631" t="s">
        <v>75</v>
      </c>
      <c r="K8" s="631"/>
      <c r="L8" s="631"/>
      <c r="M8" s="639" t="s">
        <v>49</v>
      </c>
      <c r="N8" s="639"/>
      <c r="O8" s="639"/>
      <c r="P8" s="631" t="s">
        <v>50</v>
      </c>
      <c r="Q8" s="631"/>
      <c r="R8" s="631"/>
      <c r="S8" s="640" t="s">
        <v>84</v>
      </c>
      <c r="T8" s="632" t="s">
        <v>53</v>
      </c>
      <c r="U8" s="633" t="s">
        <v>54</v>
      </c>
      <c r="V8" s="634" t="s">
        <v>55</v>
      </c>
      <c r="W8" s="635" t="s">
        <v>56</v>
      </c>
    </row>
    <row r="9" spans="1:23" s="76" customFormat="1" ht="13.5" customHeight="1" hidden="1" thickBot="1">
      <c r="A9" s="641"/>
      <c r="B9" s="636"/>
      <c r="C9" s="637"/>
      <c r="D9" s="637"/>
      <c r="E9" s="636"/>
      <c r="F9" s="636"/>
      <c r="G9" s="636"/>
      <c r="H9" s="638"/>
      <c r="I9" s="77"/>
      <c r="J9" s="122"/>
      <c r="K9" s="123"/>
      <c r="L9" s="124"/>
      <c r="M9" s="125"/>
      <c r="N9" s="126"/>
      <c r="O9" s="127"/>
      <c r="P9" s="122"/>
      <c r="Q9" s="123"/>
      <c r="R9" s="124"/>
      <c r="S9" s="640"/>
      <c r="T9" s="632"/>
      <c r="U9" s="633"/>
      <c r="V9" s="634"/>
      <c r="W9" s="635"/>
    </row>
    <row r="10" spans="1:23" s="76" customFormat="1" ht="65.25" customHeight="1" thickBot="1">
      <c r="A10" s="641"/>
      <c r="B10" s="636"/>
      <c r="C10" s="637"/>
      <c r="D10" s="637"/>
      <c r="E10" s="636"/>
      <c r="F10" s="636"/>
      <c r="G10" s="636"/>
      <c r="H10" s="638"/>
      <c r="I10" s="77"/>
      <c r="J10" s="78" t="s">
        <v>57</v>
      </c>
      <c r="K10" s="79" t="s">
        <v>58</v>
      </c>
      <c r="L10" s="80" t="s">
        <v>59</v>
      </c>
      <c r="M10" s="78" t="s">
        <v>57</v>
      </c>
      <c r="N10" s="79" t="s">
        <v>58</v>
      </c>
      <c r="O10" s="80" t="s">
        <v>59</v>
      </c>
      <c r="P10" s="78" t="s">
        <v>57</v>
      </c>
      <c r="Q10" s="79" t="s">
        <v>58</v>
      </c>
      <c r="R10" s="80" t="s">
        <v>59</v>
      </c>
      <c r="S10" s="640"/>
      <c r="T10" s="632"/>
      <c r="U10" s="633"/>
      <c r="V10" s="634"/>
      <c r="W10" s="635"/>
    </row>
    <row r="11" spans="1:23" s="76" customFormat="1" ht="42" customHeight="1" hidden="1">
      <c r="A11" s="623" t="s">
        <v>95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</row>
    <row r="12" spans="1:26" s="83" customFormat="1" ht="21.75" customHeight="1" hidden="1">
      <c r="A12" s="628" t="s">
        <v>225</v>
      </c>
      <c r="B12" s="629"/>
      <c r="C12" s="629"/>
      <c r="D12" s="629"/>
      <c r="E12" s="629"/>
      <c r="F12" s="629"/>
      <c r="G12" s="629"/>
      <c r="H12" s="629"/>
      <c r="I12" s="629"/>
      <c r="J12" s="629"/>
      <c r="K12" s="629">
        <f>J12/3.2</f>
        <v>0</v>
      </c>
      <c r="L12" s="629" t="e">
        <f>RANK(K12,$K$18:$K$19,0)</f>
        <v>#N/A</v>
      </c>
      <c r="M12" s="629"/>
      <c r="N12" s="629">
        <f>M12/3.2</f>
        <v>0</v>
      </c>
      <c r="O12" s="629" t="e">
        <f>RANK(N12,$N$18:$N$19,0)</f>
        <v>#N/A</v>
      </c>
      <c r="P12" s="629"/>
      <c r="Q12" s="629">
        <f>P12/3.2</f>
        <v>0</v>
      </c>
      <c r="R12" s="629" t="e">
        <f>RANK(Q12,$Q$18:$Q$19,0)</f>
        <v>#N/A</v>
      </c>
      <c r="S12" s="629"/>
      <c r="T12" s="629">
        <f>P12+M12+J12</f>
        <v>0</v>
      </c>
      <c r="U12" s="629"/>
      <c r="V12" s="629">
        <f>(K12+N12+Q12)/3.2</f>
        <v>0</v>
      </c>
      <c r="W12" s="629"/>
      <c r="X12" s="630"/>
      <c r="Z12" s="338"/>
    </row>
    <row r="13" spans="1:23" s="83" customFormat="1" ht="42" customHeight="1" hidden="1">
      <c r="A13" s="128">
        <f>RANK(V13,$V$13:$V$14)</f>
        <v>1</v>
      </c>
      <c r="B13" s="428" t="s">
        <v>239</v>
      </c>
      <c r="C13" s="399"/>
      <c r="D13" s="357"/>
      <c r="E13" s="428" t="s">
        <v>261</v>
      </c>
      <c r="F13" s="401" t="s">
        <v>249</v>
      </c>
      <c r="G13" s="396" t="s">
        <v>262</v>
      </c>
      <c r="H13" s="261" t="s">
        <v>242</v>
      </c>
      <c r="I13" s="84"/>
      <c r="J13" s="103">
        <v>153.5</v>
      </c>
      <c r="K13" s="85">
        <f>J13/2.3</f>
        <v>66.73913043478261</v>
      </c>
      <c r="L13" s="86">
        <f>RANK(K13,$K$13:$K$14,0)</f>
        <v>2</v>
      </c>
      <c r="M13" s="103">
        <v>145.5</v>
      </c>
      <c r="N13" s="85">
        <f>M13/2.3</f>
        <v>63.2608695652174</v>
      </c>
      <c r="O13" s="86">
        <f>RANK(N13,$N$13:$N$14,0)</f>
        <v>1</v>
      </c>
      <c r="P13" s="103">
        <v>149</v>
      </c>
      <c r="Q13" s="85">
        <f>P13/2.3</f>
        <v>64.78260869565217</v>
      </c>
      <c r="R13" s="86">
        <f>RANK(Q13,$Q$13:$Q$14,0)</f>
        <v>1</v>
      </c>
      <c r="S13" s="86"/>
      <c r="T13" s="87">
        <f>P13+M13+J13</f>
        <v>448</v>
      </c>
      <c r="U13" s="130"/>
      <c r="V13" s="85">
        <f>(K13+N13+Q13)/3</f>
        <v>64.92753623188406</v>
      </c>
      <c r="W13" s="72"/>
    </row>
    <row r="14" spans="1:35" s="83" customFormat="1" ht="42" customHeight="1" hidden="1">
      <c r="A14" s="128">
        <f>RANK(V14,$V$13:$V$14)</f>
        <v>2</v>
      </c>
      <c r="B14" s="428" t="s">
        <v>240</v>
      </c>
      <c r="C14" s="399" t="s">
        <v>254</v>
      </c>
      <c r="D14" s="357"/>
      <c r="E14" s="428" t="s">
        <v>250</v>
      </c>
      <c r="F14" s="401" t="s">
        <v>251</v>
      </c>
      <c r="G14" s="398"/>
      <c r="H14" s="261" t="s">
        <v>242</v>
      </c>
      <c r="I14" s="81"/>
      <c r="J14" s="103">
        <v>160</v>
      </c>
      <c r="K14" s="85">
        <f>J14/2.3-0.5</f>
        <v>69.06521739130436</v>
      </c>
      <c r="L14" s="86">
        <f>RANK(K14,$K$13:$K$14,0)</f>
        <v>1</v>
      </c>
      <c r="M14" s="103">
        <v>141.5</v>
      </c>
      <c r="N14" s="85">
        <f>M14/2.3-0.5</f>
        <v>61.02173913043479</v>
      </c>
      <c r="O14" s="86">
        <f>RANK(N14,$N$13:$N$14,0)</f>
        <v>2</v>
      </c>
      <c r="P14" s="103">
        <v>149.5</v>
      </c>
      <c r="Q14" s="85">
        <f>P14/2.3-0.5</f>
        <v>64.5</v>
      </c>
      <c r="R14" s="86">
        <f>RANK(Q14,$Q$13:$Q$14,0)</f>
        <v>2</v>
      </c>
      <c r="S14" s="448">
        <v>1</v>
      </c>
      <c r="T14" s="87">
        <f>P14+M14+J14</f>
        <v>451</v>
      </c>
      <c r="U14" s="81"/>
      <c r="V14" s="85">
        <f>(K14+N14+Q14)/3</f>
        <v>64.86231884057972</v>
      </c>
      <c r="W14" s="81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26" s="83" customFormat="1" ht="41.25" customHeight="1">
      <c r="A15" s="628" t="s">
        <v>275</v>
      </c>
      <c r="B15" s="629"/>
      <c r="C15" s="629"/>
      <c r="D15" s="629"/>
      <c r="E15" s="629"/>
      <c r="F15" s="629"/>
      <c r="G15" s="629"/>
      <c r="H15" s="629"/>
      <c r="I15" s="629"/>
      <c r="J15" s="629"/>
      <c r="K15" s="629">
        <f>J15/3.2</f>
        <v>0</v>
      </c>
      <c r="L15" s="629" t="e">
        <f>RANK(K15,$K$18:$K$19,0)</f>
        <v>#N/A</v>
      </c>
      <c r="M15" s="629"/>
      <c r="N15" s="629">
        <f>M15/3.2</f>
        <v>0</v>
      </c>
      <c r="O15" s="629" t="e">
        <f>RANK(N15,$N$18:$N$19,0)</f>
        <v>#N/A</v>
      </c>
      <c r="P15" s="629"/>
      <c r="Q15" s="629">
        <f>P15/3.2</f>
        <v>0</v>
      </c>
      <c r="R15" s="629" t="e">
        <f>RANK(Q15,$Q$18:$Q$19,0)</f>
        <v>#N/A</v>
      </c>
      <c r="S15" s="629"/>
      <c r="T15" s="629">
        <f>P15+M15+J15</f>
        <v>0</v>
      </c>
      <c r="U15" s="629"/>
      <c r="V15" s="629">
        <f>(K15+N15+Q15)/3.2</f>
        <v>0</v>
      </c>
      <c r="W15" s="629"/>
      <c r="X15" s="630"/>
      <c r="Z15" s="338"/>
    </row>
    <row r="16" spans="1:23" s="83" customFormat="1" ht="57" customHeight="1">
      <c r="A16" s="128">
        <f>RANK(V16,$V$16:$V$16)</f>
        <v>1</v>
      </c>
      <c r="B16" s="427" t="s">
        <v>201</v>
      </c>
      <c r="C16" s="265"/>
      <c r="D16" s="258"/>
      <c r="E16" s="259" t="s">
        <v>197</v>
      </c>
      <c r="F16" s="274"/>
      <c r="G16" s="261" t="s">
        <v>8</v>
      </c>
      <c r="H16" s="261" t="s">
        <v>6</v>
      </c>
      <c r="I16" s="84"/>
      <c r="J16" s="103">
        <v>127</v>
      </c>
      <c r="K16" s="85">
        <f>J16/1.9</f>
        <v>66.8421052631579</v>
      </c>
      <c r="L16" s="86">
        <f>RANK(K16,$K$16:$K$16,0)</f>
        <v>1</v>
      </c>
      <c r="M16" s="103">
        <v>126</v>
      </c>
      <c r="N16" s="85">
        <f>M16/1.9</f>
        <v>66.31578947368422</v>
      </c>
      <c r="O16" s="86">
        <f>RANK(N16,$N$16:$N$16,0)</f>
        <v>1</v>
      </c>
      <c r="P16" s="103">
        <v>127.5</v>
      </c>
      <c r="Q16" s="85">
        <f>P16/1.9</f>
        <v>67.10526315789474</v>
      </c>
      <c r="R16" s="86">
        <f>RANK(Q16,$Q$16:$Q$16,0)</f>
        <v>1</v>
      </c>
      <c r="S16" s="86"/>
      <c r="T16" s="87">
        <f>P16+M16+J16</f>
        <v>380.5</v>
      </c>
      <c r="U16" s="130"/>
      <c r="V16" s="85">
        <f>(K16+N16+Q16)/3</f>
        <v>66.75438596491229</v>
      </c>
      <c r="W16" s="72"/>
    </row>
    <row r="17" spans="1:26" s="83" customFormat="1" ht="21.75" customHeight="1" hidden="1">
      <c r="A17" s="628" t="s">
        <v>227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30"/>
      <c r="Z17" s="338"/>
    </row>
    <row r="18" spans="1:35" s="76" customFormat="1" ht="42" customHeight="1" hidden="1">
      <c r="A18" s="128">
        <f>RANK(V18,$V$18:$V$19)</f>
        <v>1</v>
      </c>
      <c r="B18" s="428" t="s">
        <v>240</v>
      </c>
      <c r="C18" s="399" t="s">
        <v>254</v>
      </c>
      <c r="D18" s="357"/>
      <c r="E18" s="428" t="s">
        <v>241</v>
      </c>
      <c r="F18" s="401"/>
      <c r="G18" s="398"/>
      <c r="H18" s="261" t="s">
        <v>242</v>
      </c>
      <c r="I18" s="129"/>
      <c r="J18" s="103">
        <v>175.5</v>
      </c>
      <c r="K18" s="85">
        <f>J18/2.6-1.5</f>
        <v>66</v>
      </c>
      <c r="L18" s="86">
        <f>RANK(K18,$K$18:$K$19,0)</f>
        <v>1</v>
      </c>
      <c r="M18" s="103">
        <v>166.5</v>
      </c>
      <c r="N18" s="85">
        <f>M18/2.6-1.5</f>
        <v>62.53846153846153</v>
      </c>
      <c r="O18" s="86">
        <f>RANK(N18,$N$18:$N$19,0)</f>
        <v>1</v>
      </c>
      <c r="P18" s="103">
        <v>172</v>
      </c>
      <c r="Q18" s="85">
        <f>P18/2.6-1.5</f>
        <v>64.65384615384615</v>
      </c>
      <c r="R18" s="86">
        <f>RANK(Q18,$Q$18:$Q$19,0)</f>
        <v>1</v>
      </c>
      <c r="S18" s="86"/>
      <c r="T18" s="87">
        <f>P18+M18+J18</f>
        <v>514</v>
      </c>
      <c r="U18" s="88"/>
      <c r="V18" s="85">
        <f>(K18+N18+Q18)/3</f>
        <v>64.3974358974359</v>
      </c>
      <c r="W18" s="82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23" s="83" customFormat="1" ht="42" customHeight="1" hidden="1">
      <c r="A19" s="128">
        <f>RANK(V19,$V$18:$V$19)</f>
        <v>2</v>
      </c>
      <c r="B19" s="428" t="s">
        <v>236</v>
      </c>
      <c r="C19" s="399" t="s">
        <v>252</v>
      </c>
      <c r="D19" s="357" t="s">
        <v>20</v>
      </c>
      <c r="E19" s="428" t="s">
        <v>260</v>
      </c>
      <c r="F19" s="401" t="s">
        <v>237</v>
      </c>
      <c r="G19" s="398" t="s">
        <v>259</v>
      </c>
      <c r="H19" s="261" t="s">
        <v>238</v>
      </c>
      <c r="I19" s="129"/>
      <c r="J19" s="103">
        <v>156.5</v>
      </c>
      <c r="K19" s="85">
        <f>J19/2.6-0.5*$S19</f>
        <v>60.19230769230769</v>
      </c>
      <c r="L19" s="86">
        <f>RANK(K19,$K$18:$K$19,0)</f>
        <v>2</v>
      </c>
      <c r="M19" s="103">
        <v>159.5</v>
      </c>
      <c r="N19" s="85">
        <f>M19/2.6-0.5*$S19</f>
        <v>61.34615384615385</v>
      </c>
      <c r="O19" s="86">
        <f>RANK(N19,$N$18:$N$19,0)</f>
        <v>2</v>
      </c>
      <c r="P19" s="103">
        <v>164.5</v>
      </c>
      <c r="Q19" s="85">
        <f>P19/2.6-0.5*$S19</f>
        <v>63.26923076923077</v>
      </c>
      <c r="R19" s="86">
        <f>RANK(Q19,$Q$18:$Q$19,0)</f>
        <v>2</v>
      </c>
      <c r="S19" s="86"/>
      <c r="T19" s="87">
        <f>P19+M19+J19</f>
        <v>480.5</v>
      </c>
      <c r="U19" s="88"/>
      <c r="V19" s="85">
        <f>(K19+N19+Q19)/3</f>
        <v>61.60256410256411</v>
      </c>
      <c r="W19" s="72"/>
    </row>
    <row r="20" spans="1:26" s="83" customFormat="1" ht="21.75" customHeight="1" hidden="1">
      <c r="A20" s="628" t="s">
        <v>226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30"/>
      <c r="Z20" s="338"/>
    </row>
    <row r="21" spans="1:35" s="76" customFormat="1" ht="42" customHeight="1" hidden="1">
      <c r="A21" s="128">
        <v>1</v>
      </c>
      <c r="B21" s="428" t="s">
        <v>240</v>
      </c>
      <c r="C21" s="399" t="s">
        <v>254</v>
      </c>
      <c r="D21" s="357"/>
      <c r="E21" s="428" t="s">
        <v>241</v>
      </c>
      <c r="F21" s="401"/>
      <c r="G21" s="398"/>
      <c r="H21" s="261" t="s">
        <v>242</v>
      </c>
      <c r="I21" s="129"/>
      <c r="J21" s="103">
        <v>150.5</v>
      </c>
      <c r="K21" s="85">
        <f>J21/2.2</f>
        <v>68.4090909090909</v>
      </c>
      <c r="L21" s="86">
        <v>1</v>
      </c>
      <c r="M21" s="103">
        <v>142</v>
      </c>
      <c r="N21" s="85">
        <f>M21/2.2</f>
        <v>64.54545454545455</v>
      </c>
      <c r="O21" s="86">
        <v>1</v>
      </c>
      <c r="P21" s="103">
        <v>153.5</v>
      </c>
      <c r="Q21" s="85">
        <f>P21/2.2</f>
        <v>69.77272727272727</v>
      </c>
      <c r="R21" s="86">
        <v>1</v>
      </c>
      <c r="S21" s="86"/>
      <c r="T21" s="87">
        <f>P21+M21+J21</f>
        <v>446</v>
      </c>
      <c r="U21" s="88"/>
      <c r="V21" s="85">
        <f>(K21+N21+Q21)/3</f>
        <v>67.57575757575756</v>
      </c>
      <c r="W21" s="82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26" s="83" customFormat="1" ht="21.75" customHeight="1" hidden="1">
      <c r="A22" s="628" t="s">
        <v>222</v>
      </c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30"/>
      <c r="Z22" s="338"/>
    </row>
    <row r="23" spans="1:35" s="76" customFormat="1" ht="42" customHeight="1" hidden="1">
      <c r="A23" s="128">
        <v>1</v>
      </c>
      <c r="B23" s="428" t="s">
        <v>236</v>
      </c>
      <c r="C23" s="399" t="s">
        <v>252</v>
      </c>
      <c r="D23" s="357" t="s">
        <v>20</v>
      </c>
      <c r="E23" s="428" t="s">
        <v>260</v>
      </c>
      <c r="F23" s="401" t="s">
        <v>237</v>
      </c>
      <c r="G23" s="398" t="s">
        <v>259</v>
      </c>
      <c r="H23" s="261" t="s">
        <v>238</v>
      </c>
      <c r="I23" s="129"/>
      <c r="J23" s="103">
        <v>196.5</v>
      </c>
      <c r="K23" s="85">
        <f>J23/3.5</f>
        <v>56.142857142857146</v>
      </c>
      <c r="L23" s="86">
        <v>1</v>
      </c>
      <c r="M23" s="103">
        <v>195.5</v>
      </c>
      <c r="N23" s="85">
        <f>M23/3.5</f>
        <v>55.857142857142854</v>
      </c>
      <c r="O23" s="86">
        <v>1</v>
      </c>
      <c r="P23" s="103">
        <v>206.5</v>
      </c>
      <c r="Q23" s="85">
        <f>P23/3.5</f>
        <v>59</v>
      </c>
      <c r="R23" s="86">
        <v>1</v>
      </c>
      <c r="S23" s="86"/>
      <c r="T23" s="87">
        <f>P23+M23+J23</f>
        <v>598.5</v>
      </c>
      <c r="U23" s="88"/>
      <c r="V23" s="85">
        <f>(K23+N23+Q23)/3</f>
        <v>57</v>
      </c>
      <c r="W23" s="82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24" s="14" customFormat="1" ht="77.25" customHeight="1">
      <c r="A24" s="13" t="s">
        <v>60</v>
      </c>
      <c r="H24" s="438" t="s">
        <v>287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X24" s="15"/>
    </row>
    <row r="25" spans="1:24" s="14" customFormat="1" ht="77.25" customHeight="1">
      <c r="A25" s="13" t="s">
        <v>61</v>
      </c>
      <c r="H25" s="440" t="s">
        <v>248</v>
      </c>
      <c r="R25" s="13"/>
      <c r="S25" s="13"/>
      <c r="X25" s="15"/>
    </row>
    <row r="26" ht="12.75">
      <c r="V26" s="56"/>
    </row>
  </sheetData>
  <sheetProtection selectLockedCells="1" selectUnlockedCells="1"/>
  <mergeCells count="28">
    <mergeCell ref="S8:S10"/>
    <mergeCell ref="A8:A10"/>
    <mergeCell ref="A2:W2"/>
    <mergeCell ref="A4:V4"/>
    <mergeCell ref="A5:W5"/>
    <mergeCell ref="A6:X6"/>
    <mergeCell ref="A7:E7"/>
    <mergeCell ref="A3:W3"/>
    <mergeCell ref="A17:X17"/>
    <mergeCell ref="B8:B10"/>
    <mergeCell ref="C8:C10"/>
    <mergeCell ref="D8:D10"/>
    <mergeCell ref="E8:E10"/>
    <mergeCell ref="F8:F10"/>
    <mergeCell ref="H8:H10"/>
    <mergeCell ref="G8:G10"/>
    <mergeCell ref="M8:O8"/>
    <mergeCell ref="P8:R8"/>
    <mergeCell ref="A12:X12"/>
    <mergeCell ref="A20:X20"/>
    <mergeCell ref="A22:X22"/>
    <mergeCell ref="J8:L8"/>
    <mergeCell ref="T8:T10"/>
    <mergeCell ref="U8:U10"/>
    <mergeCell ref="V8:V10"/>
    <mergeCell ref="W8:W10"/>
    <mergeCell ref="A11:W11"/>
    <mergeCell ref="A15:X15"/>
  </mergeCells>
  <conditionalFormatting sqref="B21">
    <cfRule type="duplicateValues" priority="6" dxfId="10" stopIfTrue="1">
      <formula>AND(COUNTIF($B$21:$B$21,B21)&gt;1,NOT(ISBLANK(B21)))</formula>
    </cfRule>
  </conditionalFormatting>
  <conditionalFormatting sqref="E21">
    <cfRule type="duplicateValues" priority="4" dxfId="10" stopIfTrue="1">
      <formula>AND(COUNTIF($E$21:$E$21,E21)&gt;1,NOT(ISBLANK(E21)))</formula>
    </cfRule>
  </conditionalFormatting>
  <conditionalFormatting sqref="E21">
    <cfRule type="duplicateValues" priority="3" dxfId="10" stopIfTrue="1">
      <formula>AND(COUNTIF($E$21:$E$21,E21)&gt;1,NOT(ISBLANK(E21)))</formula>
    </cfRule>
  </conditionalFormatting>
  <conditionalFormatting sqref="B23">
    <cfRule type="duplicateValues" priority="2" dxfId="10" stopIfTrue="1">
      <formula>AND(COUNTIF($B$23:$B$23,B23)&gt;1,NOT(ISBLANK(B23)))</formula>
    </cfRule>
  </conditionalFormatting>
  <printOptions horizontalCentered="1"/>
  <pageMargins left="0" right="0" top="0" bottom="0" header="0.5118110236220472" footer="0.5118110236220472"/>
  <pageSetup fitToWidth="0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J18"/>
  <sheetViews>
    <sheetView view="pageBreakPreview" zoomScale="75" zoomScaleNormal="70" zoomScaleSheetLayoutView="75" zoomScalePageLayoutView="0" workbookViewId="0" topLeftCell="A5">
      <selection activeCell="Z15" sqref="Z15"/>
    </sheetView>
  </sheetViews>
  <sheetFormatPr defaultColWidth="10.66015625" defaultRowHeight="12.75"/>
  <cols>
    <col min="1" max="1" width="6.16015625" style="252" customWidth="1"/>
    <col min="2" max="2" width="30.16015625" style="253" customWidth="1"/>
    <col min="3" max="3" width="10.66015625" style="252" hidden="1" customWidth="1"/>
    <col min="4" max="4" width="6.33203125" style="254" customWidth="1"/>
    <col min="5" max="5" width="49.33203125" style="255" customWidth="1"/>
    <col min="6" max="6" width="10.66015625" style="252" hidden="1" customWidth="1"/>
    <col min="7" max="7" width="10.66015625" style="254" hidden="1" customWidth="1"/>
    <col min="8" max="8" width="29.33203125" style="252" customWidth="1"/>
    <col min="9" max="9" width="0" style="252" hidden="1" customWidth="1"/>
    <col min="10" max="10" width="9.66015625" style="256" customWidth="1"/>
    <col min="11" max="11" width="13.16015625" style="257" customWidth="1"/>
    <col min="12" max="12" width="8" style="252" customWidth="1"/>
    <col min="13" max="13" width="9.16015625" style="256" customWidth="1"/>
    <col min="14" max="14" width="11.83203125" style="257" customWidth="1"/>
    <col min="15" max="15" width="5.83203125" style="252" customWidth="1"/>
    <col min="16" max="16" width="8.66015625" style="256" customWidth="1"/>
    <col min="17" max="17" width="11" style="257" customWidth="1"/>
    <col min="18" max="18" width="7.33203125" style="252" customWidth="1"/>
    <col min="19" max="19" width="4.83203125" style="252" customWidth="1"/>
    <col min="20" max="20" width="5.16015625" style="252" customWidth="1"/>
    <col min="21" max="21" width="10.16015625" style="252" customWidth="1"/>
    <col min="22" max="22" width="0" style="252" hidden="1" customWidth="1"/>
    <col min="23" max="23" width="11.33203125" style="257" customWidth="1"/>
    <col min="24" max="24" width="6.66015625" style="252" hidden="1" customWidth="1"/>
    <col min="25" max="26" width="10.66015625" style="252" customWidth="1"/>
    <col min="27" max="16384" width="10.66015625" style="252" customWidth="1"/>
  </cols>
  <sheetData>
    <row r="1" spans="1:36" s="224" customFormat="1" ht="14.25" hidden="1">
      <c r="A1" s="214" t="s">
        <v>33</v>
      </c>
      <c r="B1" s="215"/>
      <c r="C1" s="214" t="s">
        <v>34</v>
      </c>
      <c r="D1" s="216"/>
      <c r="E1" s="217"/>
      <c r="F1" s="214" t="s">
        <v>35</v>
      </c>
      <c r="G1" s="218"/>
      <c r="H1" s="219"/>
      <c r="I1" s="219"/>
      <c r="J1" s="220"/>
      <c r="K1" s="221" t="s">
        <v>36</v>
      </c>
      <c r="L1" s="222"/>
      <c r="M1" s="220"/>
      <c r="N1" s="221" t="s">
        <v>37</v>
      </c>
      <c r="O1" s="222"/>
      <c r="P1" s="220"/>
      <c r="Q1" s="221" t="s">
        <v>38</v>
      </c>
      <c r="R1" s="222"/>
      <c r="S1" s="222"/>
      <c r="T1" s="222"/>
      <c r="U1" s="222"/>
      <c r="V1" s="222"/>
      <c r="W1" s="223" t="s">
        <v>39</v>
      </c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J1" s="225"/>
    </row>
    <row r="2" spans="1:24" s="226" customFormat="1" ht="44.25" customHeight="1">
      <c r="A2" s="642" t="s">
        <v>247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</row>
    <row r="3" spans="1:23" s="227" customFormat="1" ht="27.75" customHeight="1">
      <c r="A3" s="584" t="s">
        <v>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</row>
    <row r="4" spans="1:25" s="228" customFormat="1" ht="22.5" customHeight="1">
      <c r="A4" s="645" t="s">
        <v>97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6"/>
      <c r="Y4" s="229" t="s">
        <v>42</v>
      </c>
    </row>
    <row r="5" spans="1:25" s="231" customFormat="1" ht="24" customHeight="1">
      <c r="A5" s="647" t="s">
        <v>43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230" t="s">
        <v>44</v>
      </c>
    </row>
    <row r="6" spans="1:24" s="232" customFormat="1" ht="27.75" customHeight="1">
      <c r="A6" s="644" t="s">
        <v>264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</row>
    <row r="7" spans="1:24" s="236" customFormat="1" ht="21.75" customHeight="1">
      <c r="A7" s="648" t="s">
        <v>6</v>
      </c>
      <c r="B7" s="648"/>
      <c r="C7" s="648"/>
      <c r="D7" s="648"/>
      <c r="E7" s="648"/>
      <c r="F7" s="233"/>
      <c r="G7" s="233"/>
      <c r="H7" s="234"/>
      <c r="I7" s="234"/>
      <c r="J7" s="235"/>
      <c r="K7" s="235"/>
      <c r="L7" s="235"/>
      <c r="M7" s="235"/>
      <c r="N7" s="235"/>
      <c r="O7" s="235"/>
      <c r="P7" s="235"/>
      <c r="Q7" s="235"/>
      <c r="R7" s="649" t="s">
        <v>245</v>
      </c>
      <c r="S7" s="649"/>
      <c r="T7" s="649"/>
      <c r="U7" s="649"/>
      <c r="V7" s="649"/>
      <c r="W7" s="649"/>
      <c r="X7" s="649"/>
    </row>
    <row r="8" spans="1:24" s="237" customFormat="1" ht="13.5" customHeight="1">
      <c r="A8" s="581" t="s">
        <v>45</v>
      </c>
      <c r="B8" s="592" t="s">
        <v>74</v>
      </c>
      <c r="C8" s="588" t="s">
        <v>47</v>
      </c>
      <c r="D8" s="588" t="s">
        <v>1</v>
      </c>
      <c r="E8" s="587" t="s">
        <v>48</v>
      </c>
      <c r="F8" s="587" t="s">
        <v>2</v>
      </c>
      <c r="G8" s="587" t="s">
        <v>3</v>
      </c>
      <c r="H8" s="580" t="s">
        <v>4</v>
      </c>
      <c r="I8" s="314"/>
      <c r="J8" s="590" t="s">
        <v>75</v>
      </c>
      <c r="K8" s="590"/>
      <c r="L8" s="590"/>
      <c r="M8" s="591" t="s">
        <v>49</v>
      </c>
      <c r="N8" s="591"/>
      <c r="O8" s="591"/>
      <c r="P8" s="590" t="s">
        <v>50</v>
      </c>
      <c r="Q8" s="590"/>
      <c r="R8" s="590"/>
      <c r="S8" s="579" t="s">
        <v>51</v>
      </c>
      <c r="T8" s="579" t="s">
        <v>52</v>
      </c>
      <c r="U8" s="582" t="s">
        <v>53</v>
      </c>
      <c r="V8" s="582" t="s">
        <v>54</v>
      </c>
      <c r="W8" s="583" t="s">
        <v>55</v>
      </c>
      <c r="X8" s="582" t="s">
        <v>56</v>
      </c>
    </row>
    <row r="9" spans="1:24" s="237" customFormat="1" ht="38.25" customHeight="1">
      <c r="A9" s="581"/>
      <c r="B9" s="592"/>
      <c r="C9" s="588"/>
      <c r="D9" s="588"/>
      <c r="E9" s="587"/>
      <c r="F9" s="587"/>
      <c r="G9" s="587"/>
      <c r="H9" s="580"/>
      <c r="I9" s="314"/>
      <c r="J9" s="315" t="s">
        <v>57</v>
      </c>
      <c r="K9" s="316" t="s">
        <v>58</v>
      </c>
      <c r="L9" s="317" t="s">
        <v>59</v>
      </c>
      <c r="M9" s="315" t="s">
        <v>57</v>
      </c>
      <c r="N9" s="316" t="s">
        <v>58</v>
      </c>
      <c r="O9" s="317" t="s">
        <v>59</v>
      </c>
      <c r="P9" s="315" t="s">
        <v>57</v>
      </c>
      <c r="Q9" s="316" t="s">
        <v>58</v>
      </c>
      <c r="R9" s="317" t="s">
        <v>59</v>
      </c>
      <c r="S9" s="579"/>
      <c r="T9" s="579"/>
      <c r="U9" s="582"/>
      <c r="V9" s="582"/>
      <c r="W9" s="583"/>
      <c r="X9" s="582"/>
    </row>
    <row r="10" spans="1:24" s="340" customFormat="1" ht="26.25" customHeight="1">
      <c r="A10" s="572" t="s">
        <v>224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</row>
    <row r="11" spans="1:26" s="83" customFormat="1" ht="39.75" customHeight="1">
      <c r="A11" s="413">
        <f>RANK(W11,$W$11:$W$13)</f>
        <v>1</v>
      </c>
      <c r="B11" s="262" t="s">
        <v>203</v>
      </c>
      <c r="C11" s="399" t="s">
        <v>171</v>
      </c>
      <c r="D11" s="268">
        <v>1</v>
      </c>
      <c r="E11" s="423" t="s">
        <v>205</v>
      </c>
      <c r="F11" s="424" t="s">
        <v>172</v>
      </c>
      <c r="G11" s="425" t="s">
        <v>173</v>
      </c>
      <c r="H11" s="261" t="s">
        <v>6</v>
      </c>
      <c r="I11" s="392"/>
      <c r="J11" s="414">
        <v>177.5</v>
      </c>
      <c r="K11" s="415">
        <f>J11/2.6-$S11*0.5</f>
        <v>68.26923076923077</v>
      </c>
      <c r="L11" s="416">
        <f>RANK(K11,$K$11:$K$13,0)</f>
        <v>1</v>
      </c>
      <c r="M11" s="414">
        <v>177</v>
      </c>
      <c r="N11" s="415">
        <f>M11/2.6-$S11*0.5</f>
        <v>68.07692307692308</v>
      </c>
      <c r="O11" s="416">
        <f>RANK(N11,$N$11:$N$13,0)</f>
        <v>1</v>
      </c>
      <c r="P11" s="414">
        <v>177</v>
      </c>
      <c r="Q11" s="415">
        <f>P11/2.6-$S11*0.5</f>
        <v>68.07692307692308</v>
      </c>
      <c r="R11" s="416">
        <f>RANK(Q11,$Q$11:$Q$13,0)</f>
        <v>1</v>
      </c>
      <c r="S11" s="416"/>
      <c r="T11" s="416"/>
      <c r="U11" s="417">
        <f>P11+M11+J11</f>
        <v>531.5</v>
      </c>
      <c r="V11" s="418"/>
      <c r="W11" s="415">
        <f>(K11+N11+Q11)/3</f>
        <v>68.14102564102565</v>
      </c>
      <c r="X11" s="419"/>
      <c r="Z11" s="338"/>
    </row>
    <row r="12" spans="1:26" s="83" customFormat="1" ht="39.75" customHeight="1">
      <c r="A12" s="413">
        <f>RANK(W12,$W$11:$W$13)</f>
        <v>2</v>
      </c>
      <c r="B12" s="402" t="s">
        <v>198</v>
      </c>
      <c r="C12" s="399" t="s">
        <v>162</v>
      </c>
      <c r="D12" s="405">
        <v>1</v>
      </c>
      <c r="E12" s="427" t="s">
        <v>229</v>
      </c>
      <c r="F12" s="274"/>
      <c r="G12" s="398"/>
      <c r="H12" s="400" t="s">
        <v>6</v>
      </c>
      <c r="I12" s="392"/>
      <c r="J12" s="414">
        <v>169.5</v>
      </c>
      <c r="K12" s="449">
        <f>J12/2.6-$S12*0.5</f>
        <v>65.1923076923077</v>
      </c>
      <c r="L12" s="416">
        <f>RANK(K12,$K$11:$K$13,0)</f>
        <v>2</v>
      </c>
      <c r="M12" s="414">
        <v>166.5</v>
      </c>
      <c r="N12" s="415">
        <f>M12/2.6-$S12*0.5</f>
        <v>64.03846153846153</v>
      </c>
      <c r="O12" s="416">
        <f>RANK(N12,$N$11:$N$13,0)</f>
        <v>2</v>
      </c>
      <c r="P12" s="414">
        <v>165.5</v>
      </c>
      <c r="Q12" s="415">
        <f>P12/2.6-$S12*0.5</f>
        <v>63.65384615384615</v>
      </c>
      <c r="R12" s="416">
        <f>RANK(Q12,$Q$11:$Q$13,0)</f>
        <v>2</v>
      </c>
      <c r="S12" s="416"/>
      <c r="T12" s="416"/>
      <c r="U12" s="417">
        <f>P12+M12+J12</f>
        <v>501.5</v>
      </c>
      <c r="V12" s="418"/>
      <c r="W12" s="415">
        <f>(K12+N12+Q12)/3</f>
        <v>64.2948717948718</v>
      </c>
      <c r="X12" s="419"/>
      <c r="Z12" s="338"/>
    </row>
    <row r="13" spans="1:26" s="83" customFormat="1" ht="39.75" customHeight="1">
      <c r="A13" s="413">
        <f>RANK(W13,$W$11:$W$13)</f>
        <v>3</v>
      </c>
      <c r="B13" s="267" t="s">
        <v>231</v>
      </c>
      <c r="C13" s="399"/>
      <c r="D13" s="268" t="s">
        <v>10</v>
      </c>
      <c r="E13" s="259" t="s">
        <v>258</v>
      </c>
      <c r="F13" s="397" t="s">
        <v>232</v>
      </c>
      <c r="G13" s="404" t="s">
        <v>257</v>
      </c>
      <c r="H13" s="379" t="s">
        <v>230</v>
      </c>
      <c r="I13" s="392"/>
      <c r="J13" s="414">
        <v>149.5</v>
      </c>
      <c r="K13" s="415">
        <f>J13/2.6-$S13*0.5</f>
        <v>57.5</v>
      </c>
      <c r="L13" s="416">
        <f>RANK(K13,$K$11:$K$13,0)</f>
        <v>3</v>
      </c>
      <c r="M13" s="414">
        <v>144.5</v>
      </c>
      <c r="N13" s="415">
        <f>M13/2.6-$S13*0.5</f>
        <v>55.57692307692307</v>
      </c>
      <c r="O13" s="416">
        <f>RANK(N13,$N$11:$N$13,0)</f>
        <v>3</v>
      </c>
      <c r="P13" s="414">
        <v>140.5</v>
      </c>
      <c r="Q13" s="415">
        <f>P13/2.6-$S13*0.5</f>
        <v>54.03846153846154</v>
      </c>
      <c r="R13" s="416">
        <f>RANK(Q13,$Q$11:$Q$13,0)</f>
        <v>3</v>
      </c>
      <c r="S13" s="416"/>
      <c r="T13" s="416"/>
      <c r="U13" s="417">
        <f>P13+M13+J13</f>
        <v>434.5</v>
      </c>
      <c r="V13" s="418"/>
      <c r="W13" s="415">
        <f>(K13+N13+Q13)/3</f>
        <v>55.705128205128204</v>
      </c>
      <c r="X13" s="419"/>
      <c r="Z13" s="338"/>
    </row>
    <row r="14" spans="1:24" s="239" customFormat="1" ht="33.75" customHeight="1">
      <c r="A14" s="589" t="s">
        <v>253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238"/>
    </row>
    <row r="15" spans="1:36" s="243" customFormat="1" ht="45.75" customHeight="1">
      <c r="A15" s="240">
        <v>1</v>
      </c>
      <c r="B15" s="427" t="s">
        <v>204</v>
      </c>
      <c r="C15" s="265" t="s">
        <v>175</v>
      </c>
      <c r="D15" s="258">
        <v>1</v>
      </c>
      <c r="E15" s="450" t="s">
        <v>263</v>
      </c>
      <c r="F15" s="401" t="s">
        <v>220</v>
      </c>
      <c r="G15" s="358" t="s">
        <v>153</v>
      </c>
      <c r="H15" s="358" t="s">
        <v>243</v>
      </c>
      <c r="I15" s="244"/>
      <c r="J15" s="245">
        <v>222.4</v>
      </c>
      <c r="K15" s="241">
        <f>J15/3.4</f>
        <v>65.41176470588236</v>
      </c>
      <c r="L15" s="242">
        <v>1</v>
      </c>
      <c r="M15" s="245">
        <v>220</v>
      </c>
      <c r="N15" s="241">
        <f>M15/3.4</f>
        <v>64.70588235294117</v>
      </c>
      <c r="O15" s="242">
        <v>1</v>
      </c>
      <c r="P15" s="245">
        <v>220.5</v>
      </c>
      <c r="Q15" s="241">
        <f>P15/3.4</f>
        <v>64.8529411764706</v>
      </c>
      <c r="R15" s="242">
        <v>1</v>
      </c>
      <c r="S15" s="242"/>
      <c r="T15" s="242"/>
      <c r="U15" s="246">
        <f>P15+M15+J15</f>
        <v>662.9</v>
      </c>
      <c r="V15" s="247"/>
      <c r="W15" s="241">
        <f>(K15+N15+Q15)/3</f>
        <v>64.99019607843138</v>
      </c>
      <c r="X15" s="230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</row>
    <row r="16" spans="1:23" s="249" customFormat="1" ht="37.5" customHeight="1">
      <c r="A16" s="248" t="s">
        <v>60</v>
      </c>
      <c r="H16" s="437" t="s">
        <v>228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W16" s="251"/>
    </row>
    <row r="17" spans="1:23" s="249" customFormat="1" ht="37.5" customHeight="1">
      <c r="A17" s="248" t="s">
        <v>61</v>
      </c>
      <c r="H17" s="249" t="s">
        <v>248</v>
      </c>
      <c r="R17" s="248"/>
      <c r="W17" s="251"/>
    </row>
    <row r="18" ht="14.25">
      <c r="W18" s="252"/>
    </row>
  </sheetData>
  <sheetProtection selectLockedCells="1" selectUnlockedCells="1"/>
  <mergeCells count="26">
    <mergeCell ref="A6:X6"/>
    <mergeCell ref="A7:E7"/>
    <mergeCell ref="D8:D9"/>
    <mergeCell ref="G8:G9"/>
    <mergeCell ref="R7:X7"/>
    <mergeCell ref="X8:X9"/>
    <mergeCell ref="A2:X2"/>
    <mergeCell ref="A3:W3"/>
    <mergeCell ref="E8:E9"/>
    <mergeCell ref="F8:F9"/>
    <mergeCell ref="C8:C9"/>
    <mergeCell ref="H8:H9"/>
    <mergeCell ref="J8:L8"/>
    <mergeCell ref="M8:O8"/>
    <mergeCell ref="B8:B9"/>
    <mergeCell ref="A5:X5"/>
    <mergeCell ref="A14:W14"/>
    <mergeCell ref="A4:X4"/>
    <mergeCell ref="T8:T9"/>
    <mergeCell ref="U8:U9"/>
    <mergeCell ref="V8:V9"/>
    <mergeCell ref="W8:W9"/>
    <mergeCell ref="A10:X10"/>
    <mergeCell ref="P8:R8"/>
    <mergeCell ref="S8:S9"/>
    <mergeCell ref="A8:A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I14"/>
  <sheetViews>
    <sheetView view="pageBreakPreview" zoomScale="80" zoomScaleSheetLayoutView="80" zoomScalePageLayoutView="0" workbookViewId="0" topLeftCell="A2">
      <selection activeCell="A5" sqref="A5:X5"/>
    </sheetView>
  </sheetViews>
  <sheetFormatPr defaultColWidth="10.66015625" defaultRowHeight="12.75"/>
  <cols>
    <col min="1" max="1" width="7" style="94" customWidth="1"/>
    <col min="2" max="2" width="25.66015625" style="94" customWidth="1"/>
    <col min="3" max="3" width="10.66015625" style="94" hidden="1" customWidth="1"/>
    <col min="4" max="4" width="7" style="94" customWidth="1"/>
    <col min="5" max="5" width="51.5" style="94" customWidth="1"/>
    <col min="6" max="6" width="10.66015625" style="94" hidden="1" customWidth="1"/>
    <col min="7" max="7" width="10.66015625" style="95" hidden="1" customWidth="1"/>
    <col min="8" max="8" width="29" style="94" customWidth="1"/>
    <col min="9" max="9" width="11.5" style="96" customWidth="1"/>
    <col min="10" max="10" width="11.83203125" style="97" customWidth="1"/>
    <col min="11" max="11" width="6.83203125" style="94" customWidth="1"/>
    <col min="12" max="12" width="10.16015625" style="96" customWidth="1"/>
    <col min="13" max="13" width="12.33203125" style="97" customWidth="1"/>
    <col min="14" max="14" width="5.83203125" style="94" customWidth="1"/>
    <col min="15" max="15" width="10.66015625" style="96" customWidth="1"/>
    <col min="16" max="16" width="12.5" style="97" customWidth="1"/>
    <col min="17" max="17" width="6" style="94" customWidth="1"/>
    <col min="18" max="18" width="4.5" style="94" customWidth="1"/>
    <col min="19" max="19" width="11.66015625" style="94" customWidth="1"/>
    <col min="20" max="20" width="0" style="94" hidden="1" customWidth="1"/>
    <col min="21" max="21" width="12" style="97" customWidth="1"/>
    <col min="22" max="23" width="0" style="94" hidden="1" customWidth="1"/>
    <col min="24" max="16384" width="10.66015625" style="94" customWidth="1"/>
  </cols>
  <sheetData>
    <row r="1" spans="1:35" s="28" customFormat="1" ht="14.25" hidden="1">
      <c r="A1" s="25" t="s">
        <v>33</v>
      </c>
      <c r="B1" s="27"/>
      <c r="C1" s="25" t="s">
        <v>34</v>
      </c>
      <c r="D1" s="26"/>
      <c r="E1" s="27"/>
      <c r="F1" s="25" t="s">
        <v>35</v>
      </c>
      <c r="G1" s="178"/>
      <c r="H1" s="26"/>
      <c r="I1" s="179"/>
      <c r="J1" s="180" t="s">
        <v>36</v>
      </c>
      <c r="K1" s="181"/>
      <c r="L1" s="179"/>
      <c r="M1" s="180" t="s">
        <v>37</v>
      </c>
      <c r="N1" s="181"/>
      <c r="O1" s="179"/>
      <c r="P1" s="180" t="s">
        <v>38</v>
      </c>
      <c r="Q1" s="181"/>
      <c r="R1" s="181"/>
      <c r="S1" s="181"/>
      <c r="T1" s="181"/>
      <c r="U1" s="182" t="s">
        <v>39</v>
      </c>
      <c r="V1" s="181"/>
      <c r="W1" s="18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33"/>
    </row>
    <row r="2" spans="1:23" s="100" customFormat="1" ht="39.75" customHeight="1">
      <c r="A2" s="571" t="s">
        <v>246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2" s="184" customFormat="1" ht="33.75" customHeight="1">
      <c r="A3" s="660" t="s">
        <v>43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</row>
    <row r="4" spans="1:22" s="100" customFormat="1" ht="33.75" customHeight="1">
      <c r="A4" s="651" t="s">
        <v>109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98"/>
    </row>
    <row r="5" spans="1:25" s="177" customFormat="1" ht="38.25" customHeight="1">
      <c r="A5" s="654" t="s">
        <v>223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185"/>
      <c r="Y5" s="185"/>
    </row>
    <row r="6" spans="1:22" s="390" customFormat="1" ht="33" customHeight="1">
      <c r="A6" s="384" t="s">
        <v>6</v>
      </c>
      <c r="B6" s="385"/>
      <c r="C6" s="385"/>
      <c r="D6" s="385"/>
      <c r="E6" s="385"/>
      <c r="F6" s="386"/>
      <c r="G6" s="387"/>
      <c r="H6" s="388"/>
      <c r="I6" s="389"/>
      <c r="J6" s="389"/>
      <c r="K6" s="389"/>
      <c r="L6" s="389"/>
      <c r="M6" s="389"/>
      <c r="N6" s="389"/>
      <c r="O6" s="389"/>
      <c r="P6" s="389"/>
      <c r="Q6" s="658" t="s">
        <v>245</v>
      </c>
      <c r="R6" s="658"/>
      <c r="S6" s="658"/>
      <c r="T6" s="658"/>
      <c r="U6" s="658"/>
      <c r="V6" s="658"/>
    </row>
    <row r="7" spans="1:22" s="101" customFormat="1" ht="15" customHeight="1">
      <c r="A7" s="656" t="s">
        <v>45</v>
      </c>
      <c r="B7" s="650" t="s">
        <v>80</v>
      </c>
      <c r="C7" s="657" t="s">
        <v>47</v>
      </c>
      <c r="D7" s="657" t="s">
        <v>1</v>
      </c>
      <c r="E7" s="650" t="s">
        <v>81</v>
      </c>
      <c r="F7" s="650" t="s">
        <v>2</v>
      </c>
      <c r="G7" s="650" t="s">
        <v>3</v>
      </c>
      <c r="H7" s="653" t="s">
        <v>4</v>
      </c>
      <c r="I7" s="655" t="s">
        <v>75</v>
      </c>
      <c r="J7" s="655"/>
      <c r="K7" s="655"/>
      <c r="L7" s="664" t="s">
        <v>49</v>
      </c>
      <c r="M7" s="664"/>
      <c r="N7" s="664"/>
      <c r="O7" s="655" t="s">
        <v>50</v>
      </c>
      <c r="P7" s="655"/>
      <c r="Q7" s="655"/>
      <c r="R7" s="659" t="s">
        <v>84</v>
      </c>
      <c r="S7" s="661" t="s">
        <v>53</v>
      </c>
      <c r="T7" s="662" t="s">
        <v>54</v>
      </c>
      <c r="U7" s="652" t="s">
        <v>55</v>
      </c>
      <c r="V7" s="663" t="s">
        <v>82</v>
      </c>
    </row>
    <row r="8" spans="1:22" s="101" customFormat="1" ht="51" customHeight="1">
      <c r="A8" s="656"/>
      <c r="B8" s="650"/>
      <c r="C8" s="657"/>
      <c r="D8" s="657"/>
      <c r="E8" s="650"/>
      <c r="F8" s="650"/>
      <c r="G8" s="650"/>
      <c r="H8" s="653"/>
      <c r="I8" s="186" t="s">
        <v>57</v>
      </c>
      <c r="J8" s="187" t="s">
        <v>58</v>
      </c>
      <c r="K8" s="188" t="s">
        <v>59</v>
      </c>
      <c r="L8" s="186" t="s">
        <v>57</v>
      </c>
      <c r="M8" s="187" t="s">
        <v>58</v>
      </c>
      <c r="N8" s="188" t="s">
        <v>59</v>
      </c>
      <c r="O8" s="186" t="s">
        <v>57</v>
      </c>
      <c r="P8" s="187" t="s">
        <v>58</v>
      </c>
      <c r="Q8" s="188" t="s">
        <v>59</v>
      </c>
      <c r="R8" s="659"/>
      <c r="S8" s="661"/>
      <c r="T8" s="662"/>
      <c r="U8" s="652"/>
      <c r="V8" s="663"/>
    </row>
    <row r="9" spans="1:22" s="100" customFormat="1" ht="81" customHeight="1">
      <c r="A9" s="90">
        <f>RANK(U9,$U$9:$U$9,0)</f>
        <v>1</v>
      </c>
      <c r="B9" s="267" t="s">
        <v>209</v>
      </c>
      <c r="C9" s="399" t="s">
        <v>147</v>
      </c>
      <c r="D9" s="258" t="s">
        <v>23</v>
      </c>
      <c r="E9" s="427" t="s">
        <v>159</v>
      </c>
      <c r="F9" s="397" t="s">
        <v>22</v>
      </c>
      <c r="G9" s="261" t="s">
        <v>8</v>
      </c>
      <c r="H9" s="261" t="s">
        <v>6</v>
      </c>
      <c r="I9" s="89">
        <v>325.5</v>
      </c>
      <c r="J9" s="93">
        <f>I9/4.6-R9*2</f>
        <v>70.76086956521739</v>
      </c>
      <c r="K9" s="90">
        <f>RANK(J9,$J$9:$J$9,0)</f>
        <v>1</v>
      </c>
      <c r="L9" s="189">
        <v>342.5</v>
      </c>
      <c r="M9" s="93">
        <f>L9/4.6-R9*2</f>
        <v>74.45652173913044</v>
      </c>
      <c r="N9" s="90">
        <f>RANK(M9,$M$9:$M$9,0)</f>
        <v>1</v>
      </c>
      <c r="O9" s="89">
        <v>341</v>
      </c>
      <c r="P9" s="93">
        <f>O9/4.6-R9*2</f>
        <v>74.1304347826087</v>
      </c>
      <c r="Q9" s="90">
        <f>RANK(P9,$P$9:$P$9,0)</f>
        <v>1</v>
      </c>
      <c r="R9" s="90"/>
      <c r="S9" s="91">
        <f>O9+L9+I9</f>
        <v>1009</v>
      </c>
      <c r="T9" s="92"/>
      <c r="U9" s="93">
        <f>(J9+M9+P9)/3</f>
        <v>73.1159420289855</v>
      </c>
      <c r="V9" s="98"/>
    </row>
    <row r="10" spans="1:22" s="147" customFormat="1" ht="62.25" customHeight="1">
      <c r="A10" s="190"/>
      <c r="B10" s="54" t="s">
        <v>107</v>
      </c>
      <c r="C10" s="191"/>
      <c r="D10" s="191"/>
      <c r="E10" s="191"/>
      <c r="F10" s="191"/>
      <c r="G10" s="191"/>
      <c r="H10" s="14"/>
      <c r="I10" s="437" t="s">
        <v>228</v>
      </c>
      <c r="J10" s="16"/>
      <c r="K10" s="16"/>
      <c r="L10" s="190"/>
      <c r="M10" s="190"/>
      <c r="N10" s="190"/>
      <c r="O10" s="190"/>
      <c r="P10" s="190"/>
      <c r="Q10" s="190"/>
      <c r="R10" s="193"/>
      <c r="V10" s="176"/>
    </row>
    <row r="11" spans="1:22" s="147" customFormat="1" ht="62.25" customHeight="1">
      <c r="A11" s="190"/>
      <c r="B11" s="191" t="s">
        <v>110</v>
      </c>
      <c r="C11" s="191"/>
      <c r="D11" s="191"/>
      <c r="E11" s="191"/>
      <c r="F11" s="191"/>
      <c r="G11" s="191"/>
      <c r="H11" s="54"/>
      <c r="I11" s="249" t="s">
        <v>248</v>
      </c>
      <c r="J11" s="192"/>
      <c r="K11" s="192"/>
      <c r="L11" s="193"/>
      <c r="M11" s="193"/>
      <c r="N11" s="193"/>
      <c r="O11" s="193"/>
      <c r="Q11" s="193"/>
      <c r="R11" s="193"/>
      <c r="U11" s="194"/>
      <c r="V11" s="176"/>
    </row>
    <row r="12" spans="1:22" s="147" customFormat="1" ht="35.2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5"/>
      <c r="K12" s="176"/>
      <c r="L12" s="196"/>
      <c r="M12" s="195"/>
      <c r="N12" s="176"/>
      <c r="O12" s="196"/>
      <c r="P12" s="195"/>
      <c r="Q12" s="176"/>
      <c r="R12" s="176"/>
      <c r="S12" s="176"/>
      <c r="T12" s="176"/>
      <c r="U12" s="176"/>
      <c r="V12" s="176"/>
    </row>
    <row r="14" ht="12.75">
      <c r="H14" s="94" t="s">
        <v>31</v>
      </c>
    </row>
  </sheetData>
  <sheetProtection selectLockedCells="1" selectUnlockedCells="1"/>
  <mergeCells count="21">
    <mergeCell ref="L7:N7"/>
    <mergeCell ref="Q6:V6"/>
    <mergeCell ref="R7:R8"/>
    <mergeCell ref="A2:W2"/>
    <mergeCell ref="A3:V3"/>
    <mergeCell ref="D7:D8"/>
    <mergeCell ref="S7:S8"/>
    <mergeCell ref="T7:T8"/>
    <mergeCell ref="O7:Q7"/>
    <mergeCell ref="V7:V8"/>
    <mergeCell ref="E7:E8"/>
    <mergeCell ref="B7:B8"/>
    <mergeCell ref="A4:U4"/>
    <mergeCell ref="U7:U8"/>
    <mergeCell ref="H7:H8"/>
    <mergeCell ref="A5:W5"/>
    <mergeCell ref="I7:K7"/>
    <mergeCell ref="A7:A8"/>
    <mergeCell ref="C7:C8"/>
    <mergeCell ref="G7:G8"/>
    <mergeCell ref="F7:F8"/>
  </mergeCells>
  <conditionalFormatting sqref="B9 E9">
    <cfRule type="duplicateValues" priority="1" dxfId="10" stopIfTrue="1">
      <formula>AND(COUNTIF($B$9:$B$9,B9)+COUNTIF($E$9:$E$9,B9)&gt;1,NOT(ISBLANK(B9)))</formula>
    </cfRule>
  </conditionalFormatting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cp:lastPrinted>2019-10-20T10:51:23Z</cp:lastPrinted>
  <dcterms:created xsi:type="dcterms:W3CDTF">2017-07-14T16:20:09Z</dcterms:created>
  <dcterms:modified xsi:type="dcterms:W3CDTF">2019-10-20T21:14:13Z</dcterms:modified>
  <cp:category/>
  <cp:version/>
  <cp:contentType/>
  <cp:contentStatus/>
</cp:coreProperties>
</file>