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0055" windowHeight="7935" activeTab="0"/>
  </bookViews>
  <sheets>
    <sheet name="МП" sheetId="1" r:id="rId1"/>
    <sheet name="ППЮ" sheetId="2" r:id="rId2"/>
    <sheet name="ПП дети" sheetId="3" r:id="rId3"/>
    <sheet name="по выбору" sheetId="4" r:id="rId4"/>
  </sheets>
  <definedNames>
    <definedName name="__xlnm.Print_Area" localSheetId="0">'МП'!$A$1:$T$15</definedName>
    <definedName name="__xlnm.Print_Area" localSheetId="3">'по выбору'!$A$1:$T$22</definedName>
    <definedName name="__xlnm.Print_Area" localSheetId="2">'ПП дети'!$A$1:$T$27</definedName>
    <definedName name="__xlnm.Print_Area" localSheetId="1">'ППЮ'!$A$1:$T$21</definedName>
    <definedName name="__паспорта_ФКСР_лошади" localSheetId="3">"#REF!"</definedName>
    <definedName name="__паспорта_ФКСР_лошади" localSheetId="2">"#REF!"</definedName>
    <definedName name="__паспорта_ФКСР_лошади">"#REF!"</definedName>
    <definedName name="Test" localSheetId="3">"#REF!"</definedName>
    <definedName name="Test" localSheetId="2">"#REF!"</definedName>
    <definedName name="Test">"#REF!"</definedName>
    <definedName name="БП" localSheetId="3">"#REF!"</definedName>
    <definedName name="БП" localSheetId="2">"#REF!"</definedName>
    <definedName name="БП">"#REF!"</definedName>
    <definedName name="в" localSheetId="3">"#REF!"</definedName>
    <definedName name="в" localSheetId="2">"#REF!"</definedName>
    <definedName name="в">"#REF!"</definedName>
    <definedName name="Владелец__________________________лошади" localSheetId="3">"#REF!"</definedName>
    <definedName name="Владелец__________________________лошади" localSheetId="2">"#REF!"</definedName>
    <definedName name="Владелец__________________________лошади">"#REF!"</definedName>
    <definedName name="Звание__разряд" localSheetId="3">"#REF!"</definedName>
    <definedName name="Звание__разряд" localSheetId="2">"#REF!"</definedName>
    <definedName name="Звание__разряд">"#REF!"</definedName>
    <definedName name="Ира" localSheetId="3">"#REF!"</definedName>
    <definedName name="Ира" localSheetId="2">"#REF!"</definedName>
    <definedName name="Ира">"#REF!"</definedName>
    <definedName name="Кличка_лошади__г.р.__пол__масть.__порода" localSheetId="3">"#REF!"</definedName>
    <definedName name="Кличка_лошади__г.р.__пол__масть.__порода" localSheetId="2">"#REF!"</definedName>
    <definedName name="Кличка_лошади__г.р.__пол__масть.__порода">"#REF!"</definedName>
    <definedName name="Команда__регион" localSheetId="3">"#REF!"</definedName>
    <definedName name="Команда__регион" localSheetId="2">"#REF!"</definedName>
    <definedName name="Команда__регион">"#REF!"</definedName>
    <definedName name="Люб_1" localSheetId="3">"#REF!"</definedName>
    <definedName name="Люб_1" localSheetId="2">"#REF!"</definedName>
    <definedName name="Люб_1">"#REF!"</definedName>
    <definedName name="Мастер_лист" localSheetId="3">"#REF!"</definedName>
    <definedName name="Мастер_лист" localSheetId="2">"#REF!"</definedName>
    <definedName name="Мастер_лист">"#REF!"</definedName>
    <definedName name="МП" localSheetId="3">"#REF!"</definedName>
    <definedName name="МП" localSheetId="2">"#REF!"</definedName>
    <definedName name="МП">"#REF!"</definedName>
    <definedName name="_xlnm.Print_Area" localSheetId="0">'МП'!$A$1:$T$15</definedName>
    <definedName name="_xlnm.Print_Area" localSheetId="3">'по выбору'!$A$1:$U$22</definedName>
    <definedName name="_xlnm.Print_Area" localSheetId="2">'ПП дети'!$A$1:$T$27</definedName>
    <definedName name="_xlnm.Print_Area" localSheetId="1">'ППЮ'!$A$1:$T$21</definedName>
    <definedName name="омлвдмолдод" localSheetId="3">"#REF!"</definedName>
    <definedName name="омлвдмолдод" localSheetId="2">"#REF!"</definedName>
    <definedName name="омлвдмолдод">"#REF!"</definedName>
    <definedName name="ПП_д" localSheetId="3">"#REF!"</definedName>
    <definedName name="ПП_д" localSheetId="2">"#REF!"</definedName>
    <definedName name="ПП_д">"#REF!"</definedName>
    <definedName name="ПП_юр" localSheetId="3">"#REF!"</definedName>
    <definedName name="ПП_юр" localSheetId="2">"#REF!"</definedName>
    <definedName name="ПП_юр">"#REF!"</definedName>
    <definedName name="ПП_Юш" localSheetId="3">"#REF!"</definedName>
    <definedName name="ПП_Юш" localSheetId="2">"#REF!"</definedName>
    <definedName name="ПП_Юш">"#REF!"</definedName>
    <definedName name="СП__1" localSheetId="3">"#REF!"</definedName>
    <definedName name="СП__1" localSheetId="2">"#REF!"</definedName>
    <definedName name="СП__1">"#REF!"</definedName>
    <definedName name="СП__2" localSheetId="3">"#REF!"</definedName>
    <definedName name="СП__2" localSheetId="2">"#REF!"</definedName>
    <definedName name="СП__2">"#REF!"</definedName>
    <definedName name="СП2" localSheetId="3">"#REF!"</definedName>
    <definedName name="СП2" localSheetId="2">"#REF!"</definedName>
    <definedName name="СП2">"#REF!"</definedName>
    <definedName name="Схема" localSheetId="3">"#REF!"</definedName>
    <definedName name="Схема" localSheetId="2">"#REF!"</definedName>
    <definedName name="Схема">"#REF!"</definedName>
    <definedName name="тарлыодпаопдлродлод" localSheetId="3">"#REF!"</definedName>
    <definedName name="тарлыодпаопдлродлод" localSheetId="2">"#REF!"</definedName>
    <definedName name="тарлыодпаопдлродлод">"#REF!"</definedName>
    <definedName name="Фамилия__имя" localSheetId="3">"#REF!"</definedName>
    <definedName name="Фамилия__имя" localSheetId="2">"#REF!"</definedName>
    <definedName name="Фамилия__имя">"#REF!"</definedName>
    <definedName name="фыв" localSheetId="3">"#REF!"</definedName>
    <definedName name="фыв" localSheetId="2">"#REF!"</definedName>
    <definedName name="фыв">"#REF!"</definedName>
  </definedNames>
  <calcPr calcId="124519"/>
</workbook>
</file>

<file path=xl/sharedStrings.xml><?xml version="1.0" encoding="utf-8"?>
<sst xmlns="http://schemas.openxmlformats.org/spreadsheetml/2006/main" count="399" uniqueCount="174">
  <si>
    <t>Соревнования по выездке в честь Международного дня Матери-Земли</t>
  </si>
  <si>
    <t>Выездка</t>
  </si>
  <si>
    <t>Технические результаты</t>
  </si>
  <si>
    <t>Судьи:  Н —Заярная Г.Е., Московская обл.,   С —Петушкова Л.В., ВК, Московская обл.,     М -  Титова Н., Московская обл.</t>
  </si>
  <si>
    <t>Московская область, КСК "Молодежный"</t>
  </si>
  <si>
    <t>22 апреля 2018 г.</t>
  </si>
  <si>
    <t>Место</t>
  </si>
  <si>
    <t>Фамилия, имя всадника</t>
  </si>
  <si>
    <t>Разряд, звание</t>
  </si>
  <si>
    <t>№ паспорта</t>
  </si>
  <si>
    <t>Кличка лошади, г.р., пол, масть, порода, отец, место рождения</t>
  </si>
  <si>
    <t>Владелец</t>
  </si>
  <si>
    <t>Регион, команда</t>
  </si>
  <si>
    <t>Н</t>
  </si>
  <si>
    <t>С</t>
  </si>
  <si>
    <t>М</t>
  </si>
  <si>
    <t>Кол. ошиб.</t>
  </si>
  <si>
    <t>Всего 
баллов</t>
  </si>
  <si>
    <t>Всего %</t>
  </si>
  <si>
    <t>Баллы</t>
  </si>
  <si>
    <t>%</t>
  </si>
  <si>
    <t>по схеме</t>
  </si>
  <si>
    <t>техн.</t>
  </si>
  <si>
    <t>Малый приз</t>
  </si>
  <si>
    <r>
      <t xml:space="preserve">МЕЛЬНИКОВА </t>
    </r>
    <r>
      <rPr>
        <sz val="9"/>
        <color indexed="8"/>
        <rFont val="Times New Roman"/>
        <family val="1"/>
      </rPr>
      <t>Екатерина, 1997</t>
    </r>
  </si>
  <si>
    <t>КМС</t>
  </si>
  <si>
    <t>012850</t>
  </si>
  <si>
    <r>
      <t>РОМАНСОН-07</t>
    </r>
    <r>
      <rPr>
        <sz val="9"/>
        <color indexed="8"/>
        <rFont val="Times New Roman"/>
        <family val="1"/>
      </rPr>
      <t xml:space="preserve">, мер., вор., полукр., Кумир </t>
    </r>
  </si>
  <si>
    <t>Янсон Т.</t>
  </si>
  <si>
    <t>КФХ Янсон</t>
  </si>
  <si>
    <r>
      <t xml:space="preserve">ДОЛГАЧЕВА </t>
    </r>
    <r>
      <rPr>
        <sz val="9"/>
        <color indexed="8"/>
        <rFont val="Times New Roman"/>
        <family val="1"/>
      </rPr>
      <t>Ольга</t>
    </r>
  </si>
  <si>
    <t>МС</t>
  </si>
  <si>
    <t>000121</t>
  </si>
  <si>
    <r>
      <t>БАЛЬТАЗАР-00</t>
    </r>
    <r>
      <rPr>
        <sz val="9"/>
        <color indexed="8"/>
        <rFont val="Times New Roman"/>
        <family val="1"/>
      </rPr>
      <t xml:space="preserve">, мер., гнед., голшт., Карпачио, Германия </t>
    </r>
  </si>
  <si>
    <t>Варнавская Е.</t>
  </si>
  <si>
    <t>КСК "Молодежный"</t>
  </si>
  <si>
    <r>
      <t xml:space="preserve">ЛЮБИНИНА </t>
    </r>
    <r>
      <rPr>
        <sz val="9"/>
        <color indexed="8"/>
        <rFont val="Times New Roman"/>
        <family val="1"/>
      </rPr>
      <t>Екатерина, 2001</t>
    </r>
  </si>
  <si>
    <t>б/р</t>
  </si>
  <si>
    <t>009072</t>
  </si>
  <si>
    <r>
      <t>БЛАГОВЕСТ-04</t>
    </r>
    <r>
      <rPr>
        <sz val="9"/>
        <color indexed="8"/>
        <rFont val="Times New Roman"/>
        <family val="1"/>
      </rPr>
      <t xml:space="preserve">, жер., гнед., голшт., Баддит </t>
    </r>
  </si>
  <si>
    <t xml:space="preserve">Любинина Е. </t>
  </si>
  <si>
    <t>ПОСТЕР</t>
  </si>
  <si>
    <r>
      <t xml:space="preserve">ЛЮБИНИНА </t>
    </r>
    <r>
      <rPr>
        <sz val="9"/>
        <color indexed="8"/>
        <rFont val="Times New Roman"/>
        <family val="1"/>
      </rPr>
      <t>Анна</t>
    </r>
  </si>
  <si>
    <t>009073</t>
  </si>
  <si>
    <r>
      <t>ТУРИН-07,</t>
    </r>
    <r>
      <rPr>
        <sz val="9"/>
        <color indexed="8"/>
        <rFont val="Times New Roman"/>
        <family val="1"/>
      </rPr>
      <t xml:space="preserve"> жер., сол., лузитано,  </t>
    </r>
  </si>
  <si>
    <t xml:space="preserve">Любинина Д. </t>
  </si>
  <si>
    <t>ЧВ</t>
  </si>
  <si>
    <t>Главный судья</t>
  </si>
  <si>
    <t>Петушкова Л.В.., ВК, Московская обл.</t>
  </si>
  <si>
    <t>Главный секретарь</t>
  </si>
  <si>
    <t>Мироненко Ю.А., ВК, Московская обл.</t>
  </si>
  <si>
    <t>ПРЕТТИ СОН-09</t>
  </si>
  <si>
    <t>ну</t>
  </si>
  <si>
    <t>007520</t>
  </si>
  <si>
    <r>
      <t>САЗЕРЛЭНД-06</t>
    </r>
    <r>
      <rPr>
        <sz val="9"/>
        <rFont val="Times New Roman"/>
        <family val="1"/>
      </rPr>
      <t>, мер., т-гнед., вестф., Сандро Хит</t>
    </r>
  </si>
  <si>
    <t xml:space="preserve">Диконенко С. </t>
  </si>
  <si>
    <t>ю</t>
  </si>
  <si>
    <t>Предварительный приз - юноши</t>
  </si>
  <si>
    <t>Общий зачет</t>
  </si>
  <si>
    <t>009309</t>
  </si>
  <si>
    <r>
      <t>ЭКЗОТИКА II-08</t>
    </r>
    <r>
      <rPr>
        <sz val="9"/>
        <color indexed="8"/>
        <rFont val="Times New Roman"/>
        <family val="1"/>
      </rPr>
      <t>, коб., рыж.,  ганн., Романтикер, КСК "Экзотика"</t>
    </r>
  </si>
  <si>
    <t xml:space="preserve">Воронова Е. </t>
  </si>
  <si>
    <t xml:space="preserve">СОЛИСТ-08 </t>
  </si>
  <si>
    <r>
      <t xml:space="preserve">СЕЛИВАНЕНКО </t>
    </r>
    <r>
      <rPr>
        <sz val="9"/>
        <color indexed="8"/>
        <rFont val="Times New Roman"/>
        <family val="1"/>
      </rPr>
      <t>Дарья</t>
    </r>
  </si>
  <si>
    <t>014911</t>
  </si>
  <si>
    <r>
      <t>ЭТОКВИК-09</t>
    </r>
    <r>
      <rPr>
        <sz val="9"/>
        <color indexed="8"/>
        <rFont val="Times New Roman"/>
        <family val="1"/>
      </rPr>
      <t>, коб., сер.,  голл., Кинг Колибри, Нидерланды</t>
    </r>
  </si>
  <si>
    <t xml:space="preserve">Селиваненко Д. </t>
  </si>
  <si>
    <r>
      <t xml:space="preserve">КОВАЛЕНКО </t>
    </r>
    <r>
      <rPr>
        <sz val="9"/>
        <color indexed="8"/>
        <rFont val="Times New Roman"/>
        <family val="1"/>
      </rPr>
      <t>Юлия</t>
    </r>
  </si>
  <si>
    <t>ЧЕЛСИ-12</t>
  </si>
  <si>
    <t>ГАЛЕОТ</t>
  </si>
  <si>
    <t>Зачет для любителей</t>
  </si>
  <si>
    <r>
      <t xml:space="preserve">ЕВТЕЕВА </t>
    </r>
    <r>
      <rPr>
        <sz val="9"/>
        <color indexed="8"/>
        <rFont val="Times New Roman"/>
        <family val="1"/>
      </rPr>
      <t>Милита, 1999</t>
    </r>
  </si>
  <si>
    <t>КАЙОТ</t>
  </si>
  <si>
    <r>
      <t xml:space="preserve">ДЕ ВАЛУХОФФ </t>
    </r>
    <r>
      <rPr>
        <sz val="9"/>
        <color indexed="8"/>
        <rFont val="Times New Roman"/>
        <family val="1"/>
      </rPr>
      <t>Алекс</t>
    </r>
  </si>
  <si>
    <t>009542</t>
  </si>
  <si>
    <r>
      <t>КОВЕРМИ-07</t>
    </r>
    <r>
      <rPr>
        <sz val="9"/>
        <color indexed="8"/>
        <rFont val="Times New Roman"/>
        <family val="1"/>
      </rPr>
      <t xml:space="preserve">, мер., т-гнед., голл.тепл., Tolan R </t>
    </r>
  </si>
  <si>
    <t>Де Валухофф А.</t>
  </si>
  <si>
    <r>
      <t xml:space="preserve">АНИХАНОВА </t>
    </r>
    <r>
      <rPr>
        <sz val="9"/>
        <color indexed="8"/>
        <rFont val="Times New Roman"/>
        <family val="1"/>
      </rPr>
      <t>Анастасия</t>
    </r>
  </si>
  <si>
    <t>018484</t>
  </si>
  <si>
    <r>
      <t>ЗАБЕГ-09</t>
    </r>
    <r>
      <rPr>
        <sz val="9"/>
        <color indexed="8"/>
        <rFont val="Times New Roman"/>
        <family val="1"/>
      </rPr>
      <t>, жер., вор.,  полукр., Захват, Россия</t>
    </r>
  </si>
  <si>
    <t xml:space="preserve">Елисеева Е. </t>
  </si>
  <si>
    <r>
      <t xml:space="preserve">РОДИОНОВА </t>
    </r>
    <r>
      <rPr>
        <sz val="9"/>
        <color indexed="8"/>
        <rFont val="Times New Roman"/>
        <family val="1"/>
      </rPr>
      <t>Софья, 2002</t>
    </r>
  </si>
  <si>
    <t>Предварительный приз- дети</t>
  </si>
  <si>
    <t>Судьи:  Н —Петушкова Л.В., ВК, Московская обл.,   С —Титова Н., Московская обл.,     М -  Заярная Г.Е., Московская обл.</t>
  </si>
  <si>
    <t>ДОНОВАН</t>
  </si>
  <si>
    <t>САМАРИО</t>
  </si>
  <si>
    <r>
      <t xml:space="preserve">ШЕВЧЕНКО </t>
    </r>
    <r>
      <rPr>
        <sz val="9"/>
        <color indexed="8"/>
        <rFont val="Times New Roman"/>
        <family val="1"/>
      </rPr>
      <t>Александра</t>
    </r>
  </si>
  <si>
    <t>017989</t>
  </si>
  <si>
    <r>
      <t>КАСАБЛАНКА-13</t>
    </r>
    <r>
      <rPr>
        <sz val="9"/>
        <color indexed="8"/>
        <rFont val="Times New Roman"/>
        <family val="1"/>
      </rPr>
      <t>, жер., рыж.,вюрт., Чамбретто Джи Ти, Германия</t>
    </r>
  </si>
  <si>
    <t xml:space="preserve">Колесников А. </t>
  </si>
  <si>
    <r>
      <t xml:space="preserve">ТАРБЕЕВА </t>
    </r>
    <r>
      <rPr>
        <sz val="9"/>
        <color indexed="8"/>
        <rFont val="Times New Roman"/>
        <family val="1"/>
      </rPr>
      <t>Елизавета</t>
    </r>
  </si>
  <si>
    <t>КАМПИТА-11</t>
  </si>
  <si>
    <t>Зачет для детей</t>
  </si>
  <si>
    <r>
      <t>БРЫКОВА</t>
    </r>
    <r>
      <rPr>
        <sz val="9"/>
        <color indexed="8"/>
        <rFont val="Times New Roman"/>
        <family val="1"/>
      </rPr>
      <t xml:space="preserve"> Екатерина, 2006</t>
    </r>
  </si>
  <si>
    <t>БАЙРАМ-06</t>
  </si>
  <si>
    <r>
      <t>НИКИТИНА</t>
    </r>
    <r>
      <rPr>
        <sz val="9"/>
        <color indexed="8"/>
        <rFont val="Times New Roman"/>
        <family val="1"/>
      </rPr>
      <t xml:space="preserve"> Марина, 2006</t>
    </r>
  </si>
  <si>
    <t>008264</t>
  </si>
  <si>
    <r>
      <t>КРИСТАЛЬ АРЖЕНТЕ-0</t>
    </r>
    <r>
      <rPr>
        <sz val="9"/>
        <color indexed="8"/>
        <rFont val="Times New Roman"/>
        <family val="1"/>
      </rPr>
      <t>9, жер., т-гнед., голшт., Каледо, Москва г</t>
    </r>
  </si>
  <si>
    <t xml:space="preserve">Жигарев Г.А. </t>
  </si>
  <si>
    <r>
      <t xml:space="preserve">ПУЗЫРЕВА </t>
    </r>
    <r>
      <rPr>
        <sz val="9"/>
        <color indexed="8"/>
        <rFont val="Times New Roman"/>
        <family val="1"/>
      </rPr>
      <t>Арина, 2007</t>
    </r>
  </si>
  <si>
    <t>ХОЗЯИН-00</t>
  </si>
  <si>
    <t>001787</t>
  </si>
  <si>
    <r>
      <t>ОСТРЯК-99</t>
    </r>
    <r>
      <rPr>
        <sz val="9"/>
        <color indexed="8"/>
        <rFont val="Times New Roman"/>
        <family val="1"/>
      </rPr>
      <t xml:space="preserve">, мер., сер., терск., 023 Цесар  </t>
    </r>
  </si>
  <si>
    <t xml:space="preserve">Литвиненко М. </t>
  </si>
  <si>
    <r>
      <t xml:space="preserve">МАРКОСОВА </t>
    </r>
    <r>
      <rPr>
        <sz val="9"/>
        <color indexed="8"/>
        <rFont val="Times New Roman"/>
        <family val="1"/>
      </rPr>
      <t>Анна, 2006</t>
    </r>
  </si>
  <si>
    <t>ИМЕРЕТИЯ</t>
  </si>
  <si>
    <t>зачет для любителей</t>
  </si>
  <si>
    <r>
      <t xml:space="preserve">БОГОМАЗ </t>
    </r>
    <r>
      <rPr>
        <sz val="9"/>
        <color indexed="8"/>
        <rFont val="Times New Roman"/>
        <family val="1"/>
      </rPr>
      <t>Мария</t>
    </r>
  </si>
  <si>
    <t>018879</t>
  </si>
  <si>
    <r>
      <t>ЭВЕРЕСТ-09</t>
    </r>
    <r>
      <rPr>
        <sz val="9"/>
        <color indexed="8"/>
        <rFont val="Times New Roman"/>
        <family val="1"/>
      </rPr>
      <t>, жер., гнед.,  голл., Виннингмуд, Нидерланды</t>
    </r>
  </si>
  <si>
    <t>Богомаз М.В.</t>
  </si>
  <si>
    <r>
      <t xml:space="preserve">ГАБЗАЛИЛОВА </t>
    </r>
    <r>
      <rPr>
        <sz val="9"/>
        <color indexed="8"/>
        <rFont val="Times New Roman"/>
        <family val="1"/>
      </rPr>
      <t>Виктория</t>
    </r>
  </si>
  <si>
    <t>009989</t>
  </si>
  <si>
    <r>
      <t>ВИФЛЕЕМ-06</t>
    </r>
    <r>
      <rPr>
        <sz val="9"/>
        <color indexed="8"/>
        <rFont val="Times New Roman"/>
        <family val="1"/>
      </rPr>
      <t>, мер., рыж.,  трак., Франциск, Рязанская обл</t>
    </r>
  </si>
  <si>
    <t xml:space="preserve">Бирюкова С. </t>
  </si>
  <si>
    <r>
      <t xml:space="preserve">МАКСИМОВА </t>
    </r>
    <r>
      <rPr>
        <sz val="9"/>
        <color indexed="8"/>
        <rFont val="Times New Roman"/>
        <family val="1"/>
      </rPr>
      <t>Виктория</t>
    </r>
  </si>
  <si>
    <t>ВЕСНА</t>
  </si>
  <si>
    <t>ФОРТ ЛАУДЕРДЭЙЛ-13</t>
  </si>
  <si>
    <r>
      <t xml:space="preserve">ЛОБАШКОВА </t>
    </r>
    <r>
      <rPr>
        <sz val="9"/>
        <color indexed="8"/>
        <rFont val="Times New Roman"/>
        <family val="1"/>
      </rPr>
      <t>Наталья</t>
    </r>
  </si>
  <si>
    <t>001444</t>
  </si>
  <si>
    <r>
      <t>ФАЙНЕСС-02</t>
    </r>
    <r>
      <rPr>
        <sz val="9"/>
        <rFont val="Times New Roman"/>
        <family val="1"/>
      </rPr>
      <t xml:space="preserve">, гнед., ганн., Falkland, </t>
    </r>
  </si>
  <si>
    <t xml:space="preserve">Агарков Е. </t>
  </si>
  <si>
    <t xml:space="preserve"> </t>
  </si>
  <si>
    <t>Судьи:  Н —Титова Н., Московская обл.,   С —Заярная Г.Е., Московская обл.,     М -  Петушкова Л.В., ВК, Московская обл.</t>
  </si>
  <si>
    <t>Ш.О.</t>
  </si>
  <si>
    <t>Манежная езда по троеборью тест FEI 1*А(2015)</t>
  </si>
  <si>
    <t>018700</t>
  </si>
  <si>
    <r>
      <t>РОЯЛ КОННЕКШН 2-11</t>
    </r>
    <r>
      <rPr>
        <sz val="9"/>
        <color indexed="8"/>
        <rFont val="Times New Roman"/>
        <family val="1"/>
      </rPr>
      <t>, мер., т-гнед.,  бавар., Роялдик, Германия</t>
    </r>
  </si>
  <si>
    <r>
      <t xml:space="preserve">ЛИТВИНЕНКО </t>
    </r>
    <r>
      <rPr>
        <sz val="9"/>
        <color indexed="8"/>
        <rFont val="Times New Roman"/>
        <family val="1"/>
      </rPr>
      <t>Мария, 1997</t>
    </r>
  </si>
  <si>
    <t>015333</t>
  </si>
  <si>
    <r>
      <t>РЕКРУТ-11</t>
    </r>
    <r>
      <rPr>
        <sz val="9"/>
        <color indexed="8"/>
        <rFont val="Times New Roman"/>
        <family val="1"/>
      </rPr>
      <t>, мер., гнед., трак., Кардинал</t>
    </r>
  </si>
  <si>
    <t xml:space="preserve">Варнавская Е. </t>
  </si>
  <si>
    <t>ГБОУДОД МО СДЮСШОР по ЛВКС</t>
  </si>
  <si>
    <t>005557</t>
  </si>
  <si>
    <r>
      <t>ТЕЛА-05</t>
    </r>
    <r>
      <rPr>
        <sz val="9"/>
        <color indexed="8"/>
        <rFont val="Times New Roman"/>
        <family val="1"/>
      </rPr>
      <t xml:space="preserve">, коб., гнед., голшт., Каролус, Германия </t>
    </r>
  </si>
  <si>
    <t xml:space="preserve">Гусаков Н. </t>
  </si>
  <si>
    <r>
      <t>СОКОЛОВА</t>
    </r>
    <r>
      <rPr>
        <sz val="9"/>
        <color indexed="8"/>
        <rFont val="Times New Roman"/>
        <family val="1"/>
      </rPr>
      <t xml:space="preserve"> Анна-Мария</t>
    </r>
  </si>
  <si>
    <t>013552</t>
  </si>
  <si>
    <r>
      <t>БИГЕТА-08</t>
    </r>
    <r>
      <rPr>
        <sz val="9"/>
        <color indexed="8"/>
        <rFont val="Times New Roman"/>
        <family val="1"/>
      </rPr>
      <t xml:space="preserve">, коб., т-гнед., ганн., Бисмарк, к/з "Веедерн" </t>
    </r>
  </si>
  <si>
    <t xml:space="preserve">Фролова А. </t>
  </si>
  <si>
    <t>Езда по выбору</t>
  </si>
  <si>
    <t>1*09</t>
  </si>
  <si>
    <r>
      <t>ЛИТОВЧЕНКО</t>
    </r>
    <r>
      <rPr>
        <sz val="9"/>
        <color indexed="8"/>
        <rFont val="Times New Roman"/>
        <family val="1"/>
      </rPr>
      <t xml:space="preserve"> Валерия</t>
    </r>
  </si>
  <si>
    <t>на оформ.</t>
  </si>
  <si>
    <r>
      <t>КИРВАН-12</t>
    </r>
    <r>
      <rPr>
        <sz val="9"/>
        <color indexed="8"/>
        <rFont val="Times New Roman"/>
        <family val="1"/>
      </rPr>
      <t>, мер., гнед., трак.,</t>
    </r>
  </si>
  <si>
    <t>Литовченко</t>
  </si>
  <si>
    <t>бп</t>
  </si>
  <si>
    <t>КРУПИНА Ирина</t>
  </si>
  <si>
    <t>008855</t>
  </si>
  <si>
    <r>
      <t>БУХАРЕСТ-07</t>
    </r>
    <r>
      <rPr>
        <sz val="9"/>
        <color indexed="8"/>
        <rFont val="Times New Roman"/>
        <family val="1"/>
      </rPr>
      <t xml:space="preserve">, мер., гнед., УВП, Бахус. Украина </t>
    </r>
  </si>
  <si>
    <t>Крупина И.</t>
  </si>
  <si>
    <t>ЛЮБИНИНА Екатерина, 2001</t>
  </si>
  <si>
    <t>009074</t>
  </si>
  <si>
    <r>
      <t>ДОН ДЖОВАННИ-04</t>
    </r>
    <r>
      <rPr>
        <sz val="9"/>
        <color indexed="8"/>
        <rFont val="Times New Roman"/>
        <family val="1"/>
      </rPr>
      <t xml:space="preserve">, жер., вор., ольд., Donnerball  </t>
    </r>
  </si>
  <si>
    <t xml:space="preserve">Любинина А. </t>
  </si>
  <si>
    <t>экви 3</t>
  </si>
  <si>
    <r>
      <t xml:space="preserve">СЛАВИНА </t>
    </r>
    <r>
      <rPr>
        <sz val="9"/>
        <color indexed="8"/>
        <rFont val="Times New Roman"/>
        <family val="1"/>
      </rPr>
      <t>Юлия</t>
    </r>
  </si>
  <si>
    <t>018978</t>
  </si>
  <si>
    <r>
      <t>СИТАНО-07</t>
    </r>
    <r>
      <rPr>
        <sz val="9"/>
        <color indexed="8"/>
        <rFont val="Times New Roman"/>
        <family val="1"/>
      </rPr>
      <t>, мер., т-гнед.,  голл., Сантано, Нидерланды</t>
    </r>
  </si>
  <si>
    <t xml:space="preserve">Славина Ю. </t>
  </si>
  <si>
    <r>
      <t>АНИХАНОВА</t>
    </r>
    <r>
      <rPr>
        <sz val="9"/>
        <color indexed="8"/>
        <rFont val="Times New Roman"/>
        <family val="1"/>
      </rPr>
      <t xml:space="preserve"> Анастасия</t>
    </r>
  </si>
  <si>
    <t>2*А</t>
  </si>
  <si>
    <t>011031</t>
  </si>
  <si>
    <r>
      <t>ТИНКЕР БЕЛЛ-09</t>
    </r>
    <r>
      <rPr>
        <sz val="9"/>
        <color indexed="8"/>
        <rFont val="Times New Roman"/>
        <family val="1"/>
      </rPr>
      <t>, коб., рыж., голшт., Кардинал</t>
    </r>
  </si>
  <si>
    <t xml:space="preserve">Гусаков Н </t>
  </si>
  <si>
    <t>вводный класс</t>
  </si>
  <si>
    <t>016211</t>
  </si>
  <si>
    <r>
      <t>ПИАР-06</t>
    </r>
    <r>
      <rPr>
        <sz val="9"/>
        <color indexed="8"/>
        <rFont val="Times New Roman"/>
        <family val="1"/>
      </rPr>
      <t>, мер., рыж.,  трак., Айпара, КФХ "Тракен"</t>
    </r>
  </si>
  <si>
    <t xml:space="preserve">Минаев А. </t>
  </si>
  <si>
    <t>КУЛЕШОВА Анастасия, 1997</t>
  </si>
  <si>
    <t>006349</t>
  </si>
  <si>
    <r>
      <t>ГОРДЫЙ-04</t>
    </r>
    <r>
      <rPr>
        <sz val="9"/>
        <color indexed="8"/>
        <rFont val="Times New Roman"/>
        <family val="1"/>
      </rPr>
      <t xml:space="preserve">, жер., т-гнед., рус.рыс., Оюхор, </t>
    </r>
  </si>
  <si>
    <t xml:space="preserve">Сафарова М. </t>
  </si>
  <si>
    <t>сп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</si>
</sst>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Times New Roman"/>
      <family val="1"/>
    </font>
    <font>
      <sz val="24"/>
      <name val="Times New Roman"/>
      <family val="1"/>
    </font>
    <font>
      <i/>
      <sz val="11"/>
      <name val="Georgia"/>
      <family val="1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Verdana"/>
      <family val="2"/>
    </font>
    <font>
      <sz val="12"/>
      <name val="Verdana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</cellStyleXfs>
  <cellXfs count="113">
    <xf numFmtId="0" fontId="0" fillId="0" borderId="0" xfId="0"/>
    <xf numFmtId="0" fontId="2" fillId="0" borderId="0" xfId="20" applyFont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4" fillId="0" borderId="0" xfId="20" applyFont="1" applyBorder="1" applyAlignment="1">
      <alignment horizontal="center" vertical="center"/>
      <protection/>
    </xf>
    <xf numFmtId="0" fontId="5" fillId="0" borderId="0" xfId="20" applyFont="1">
      <alignment/>
      <protection/>
    </xf>
    <xf numFmtId="0" fontId="6" fillId="0" borderId="0" xfId="20" applyFont="1" applyBorder="1" applyAlignment="1">
      <alignment horizontal="center" vertical="center"/>
      <protection/>
    </xf>
    <xf numFmtId="0" fontId="7" fillId="0" borderId="0" xfId="20" applyFont="1">
      <alignment/>
      <protection/>
    </xf>
    <xf numFmtId="0" fontId="8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Alignment="1" applyProtection="1">
      <alignment vertical="center" wrapText="1"/>
      <protection locked="0"/>
    </xf>
    <xf numFmtId="0" fontId="10" fillId="0" borderId="0" xfId="21" applyFont="1" applyAlignment="1" applyProtection="1">
      <alignment horizontal="center" vertical="center" wrapText="1"/>
      <protection locked="0"/>
    </xf>
    <xf numFmtId="0" fontId="11" fillId="0" borderId="0" xfId="20" applyFont="1" applyBorder="1" applyAlignment="1">
      <alignment horizontal="left"/>
      <protection/>
    </xf>
    <xf numFmtId="0" fontId="11" fillId="0" borderId="0" xfId="20" applyFont="1" applyAlignment="1">
      <alignment wrapText="1"/>
      <protection/>
    </xf>
    <xf numFmtId="0" fontId="11" fillId="0" borderId="0" xfId="20" applyFont="1">
      <alignment/>
      <protection/>
    </xf>
    <xf numFmtId="0" fontId="11" fillId="0" borderId="0" xfId="20" applyFont="1" applyBorder="1" applyAlignment="1">
      <alignment horizontal="right"/>
      <protection/>
    </xf>
    <xf numFmtId="0" fontId="11" fillId="0" borderId="1" xfId="20" applyFont="1" applyBorder="1" applyAlignment="1">
      <alignment horizontal="center" vertical="center" textRotation="90"/>
      <protection/>
    </xf>
    <xf numFmtId="0" fontId="11" fillId="0" borderId="1" xfId="22" applyFont="1" applyBorder="1" applyAlignment="1">
      <alignment horizontal="center" vertical="center" wrapText="1"/>
      <protection/>
    </xf>
    <xf numFmtId="0" fontId="11" fillId="0" borderId="1" xfId="22" applyFont="1" applyBorder="1" applyAlignment="1">
      <alignment horizontal="center" vertical="center" textRotation="90" wrapText="1"/>
      <protection/>
    </xf>
    <xf numFmtId="0" fontId="12" fillId="0" borderId="1" xfId="23" applyFont="1" applyFill="1" applyBorder="1" applyAlignment="1">
      <alignment horizontal="center" vertical="center"/>
      <protection/>
    </xf>
    <xf numFmtId="0" fontId="11" fillId="0" borderId="1" xfId="23" applyFont="1" applyFill="1" applyBorder="1" applyAlignment="1">
      <alignment horizontal="center" vertical="center"/>
      <protection/>
    </xf>
    <xf numFmtId="1" fontId="11" fillId="0" borderId="1" xfId="20" applyNumberFormat="1" applyFont="1" applyFill="1" applyBorder="1" applyAlignment="1">
      <alignment horizontal="center" vertical="center" textRotation="90" wrapText="1"/>
      <protection/>
    </xf>
    <xf numFmtId="2" fontId="11" fillId="0" borderId="1" xfId="20" applyNumberFormat="1" applyFont="1" applyFill="1" applyBorder="1" applyAlignment="1">
      <alignment horizontal="center" vertical="center" textRotation="90" wrapText="1"/>
      <protection/>
    </xf>
    <xf numFmtId="0" fontId="8" fillId="0" borderId="0" xfId="20" applyFont="1" applyAlignment="1">
      <alignment horizontal="center" vertical="center"/>
      <protection/>
    </xf>
    <xf numFmtId="2" fontId="13" fillId="0" borderId="1" xfId="23" applyNumberFormat="1" applyFont="1" applyFill="1" applyBorder="1" applyAlignment="1">
      <alignment horizontal="center" vertical="center" textRotation="90" wrapText="1"/>
      <protection/>
    </xf>
    <xf numFmtId="2" fontId="13" fillId="0" borderId="1" xfId="23" applyNumberFormat="1" applyFont="1" applyFill="1" applyBorder="1" applyAlignment="1">
      <alignment horizontal="center" vertical="center" wrapText="1"/>
      <protection/>
    </xf>
    <xf numFmtId="0" fontId="12" fillId="0" borderId="1" xfId="20" applyFont="1" applyFill="1" applyBorder="1" applyAlignment="1">
      <alignment horizontal="center" vertical="center" textRotation="90" wrapText="1"/>
      <protection/>
    </xf>
    <xf numFmtId="0" fontId="14" fillId="0" borderId="0" xfId="20" applyFont="1" applyBorder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/>
      <protection/>
    </xf>
    <xf numFmtId="0" fontId="16" fillId="2" borderId="1" xfId="24" applyFont="1" applyFill="1" applyBorder="1" applyAlignment="1">
      <alignment horizontal="left" vertical="center" wrapText="1"/>
      <protection/>
    </xf>
    <xf numFmtId="0" fontId="17" fillId="0" borderId="1" xfId="24" applyFont="1" applyBorder="1" applyAlignment="1">
      <alignment horizontal="center" vertical="center" wrapText="1"/>
      <protection/>
    </xf>
    <xf numFmtId="49" fontId="18" fillId="0" borderId="1" xfId="24" applyNumberFormat="1" applyFont="1" applyBorder="1" applyAlignment="1">
      <alignment horizontal="center" vertical="center" wrapText="1"/>
      <protection/>
    </xf>
    <xf numFmtId="0" fontId="16" fillId="0" borderId="1" xfId="24" applyFont="1" applyBorder="1" applyAlignment="1">
      <alignment vertical="center" wrapText="1"/>
      <protection/>
    </xf>
    <xf numFmtId="164" fontId="12" fillId="0" borderId="1" xfId="23" applyNumberFormat="1" applyFont="1" applyFill="1" applyBorder="1" applyAlignment="1">
      <alignment horizontal="center" vertical="center" wrapText="1"/>
      <protection/>
    </xf>
    <xf numFmtId="165" fontId="12" fillId="0" borderId="1" xfId="25" applyNumberFormat="1" applyFont="1" applyFill="1" applyBorder="1" applyAlignment="1">
      <alignment horizontal="center" vertical="center" wrapText="1"/>
      <protection/>
    </xf>
    <xf numFmtId="1" fontId="19" fillId="0" borderId="1" xfId="26" applyNumberFormat="1" applyFont="1" applyFill="1" applyBorder="1" applyAlignment="1">
      <alignment horizontal="center" vertical="center" wrapText="1"/>
      <protection/>
    </xf>
    <xf numFmtId="164" fontId="12" fillId="0" borderId="1" xfId="25" applyNumberFormat="1" applyFont="1" applyFill="1" applyBorder="1" applyAlignment="1">
      <alignment horizontal="center" vertical="center" wrapText="1"/>
      <protection/>
    </xf>
    <xf numFmtId="1" fontId="12" fillId="0" borderId="1" xfId="27" applyNumberFormat="1" applyFont="1" applyFill="1" applyBorder="1" applyAlignment="1">
      <alignment horizontal="center" vertical="center" wrapText="1"/>
      <protection/>
    </xf>
    <xf numFmtId="0" fontId="12" fillId="0" borderId="1" xfId="27" applyFont="1" applyFill="1" applyBorder="1" applyAlignment="1">
      <alignment horizontal="center" vertical="center" wrapText="1"/>
      <protection/>
    </xf>
    <xf numFmtId="164" fontId="11" fillId="0" borderId="1" xfId="27" applyNumberFormat="1" applyFont="1" applyFill="1" applyBorder="1" applyAlignment="1">
      <alignment horizontal="center" vertical="center" wrapText="1"/>
      <protection/>
    </xf>
    <xf numFmtId="0" fontId="8" fillId="0" borderId="0" xfId="20" applyFont="1">
      <alignment/>
      <protection/>
    </xf>
    <xf numFmtId="0" fontId="8" fillId="0" borderId="0" xfId="20" applyFont="1" applyBorder="1" applyAlignment="1">
      <alignment horizontal="left" wrapText="1"/>
      <protection/>
    </xf>
    <xf numFmtId="0" fontId="8" fillId="0" borderId="0" xfId="20" applyFont="1" applyAlignment="1">
      <alignment horizontal="left" wrapText="1"/>
      <protection/>
    </xf>
    <xf numFmtId="0" fontId="8" fillId="0" borderId="2" xfId="20" applyFont="1" applyBorder="1" applyAlignment="1">
      <alignment horizontal="center" wrapText="1"/>
      <protection/>
    </xf>
    <xf numFmtId="0" fontId="8" fillId="0" borderId="0" xfId="20" applyFont="1" applyBorder="1">
      <alignment/>
      <protection/>
    </xf>
    <xf numFmtId="0" fontId="0" fillId="0" borderId="0" xfId="20" applyFont="1">
      <alignment/>
      <protection/>
    </xf>
    <xf numFmtId="0" fontId="8" fillId="0" borderId="0" xfId="20" applyFont="1" applyBorder="1" applyAlignment="1">
      <alignment horizontal="center" wrapText="1"/>
      <protection/>
    </xf>
    <xf numFmtId="0" fontId="17" fillId="0" borderId="0" xfId="20" applyFont="1" applyAlignment="1">
      <alignment wrapText="1"/>
      <protection/>
    </xf>
    <xf numFmtId="0" fontId="0" fillId="0" borderId="0" xfId="20" applyFont="1" applyAlignment="1">
      <alignment wrapText="1"/>
      <protection/>
    </xf>
    <xf numFmtId="0" fontId="16" fillId="0" borderId="0" xfId="20" applyFont="1" applyAlignment="1">
      <alignment wrapText="1"/>
      <protection/>
    </xf>
    <xf numFmtId="0" fontId="1" fillId="0" borderId="0" xfId="20">
      <alignment/>
      <protection/>
    </xf>
    <xf numFmtId="49" fontId="20" fillId="0" borderId="1" xfId="22" applyNumberFormat="1" applyFont="1" applyFill="1" applyBorder="1" applyAlignment="1">
      <alignment horizontal="center" vertical="center" wrapText="1"/>
      <protection/>
    </xf>
    <xf numFmtId="0" fontId="21" fillId="0" borderId="1" xfId="22" applyFont="1" applyFill="1" applyBorder="1" applyAlignment="1">
      <alignment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7" fillId="0" borderId="0" xfId="20" applyFont="1">
      <alignment/>
      <protection/>
    </xf>
    <xf numFmtId="0" fontId="3" fillId="0" borderId="0" xfId="27" applyFont="1">
      <alignment/>
      <protection/>
    </xf>
    <xf numFmtId="0" fontId="4" fillId="0" borderId="0" xfId="27" applyFont="1" applyBorder="1" applyAlignment="1">
      <alignment horizontal="center" vertical="center"/>
      <protection/>
    </xf>
    <xf numFmtId="0" fontId="5" fillId="0" borderId="0" xfId="27" applyFont="1">
      <alignment/>
      <protection/>
    </xf>
    <xf numFmtId="0" fontId="6" fillId="0" borderId="0" xfId="27" applyFont="1" applyBorder="1" applyAlignment="1">
      <alignment horizontal="center" vertical="center"/>
      <protection/>
    </xf>
    <xf numFmtId="0" fontId="7" fillId="0" borderId="0" xfId="27" applyFont="1">
      <alignment/>
      <protection/>
    </xf>
    <xf numFmtId="0" fontId="22" fillId="0" borderId="0" xfId="20" applyFont="1" applyBorder="1" applyAlignment="1">
      <alignment horizontal="left"/>
      <protection/>
    </xf>
    <xf numFmtId="0" fontId="22" fillId="0" borderId="0" xfId="27" applyFont="1" applyAlignment="1">
      <alignment wrapText="1"/>
      <protection/>
    </xf>
    <xf numFmtId="0" fontId="22" fillId="0" borderId="0" xfId="27" applyFont="1">
      <alignment/>
      <protection/>
    </xf>
    <xf numFmtId="0" fontId="22" fillId="0" borderId="0" xfId="27" applyFont="1" applyBorder="1" applyAlignment="1">
      <alignment horizontal="right"/>
      <protection/>
    </xf>
    <xf numFmtId="0" fontId="11" fillId="0" borderId="1" xfId="27" applyFont="1" applyBorder="1" applyAlignment="1">
      <alignment horizontal="center" vertical="center" textRotation="90"/>
      <protection/>
    </xf>
    <xf numFmtId="1" fontId="11" fillId="0" borderId="1" xfId="27" applyNumberFormat="1" applyFont="1" applyFill="1" applyBorder="1" applyAlignment="1">
      <alignment horizontal="center" vertical="center" textRotation="90" wrapText="1"/>
      <protection/>
    </xf>
    <xf numFmtId="2" fontId="11" fillId="0" borderId="1" xfId="27" applyNumberFormat="1" applyFont="1" applyFill="1" applyBorder="1" applyAlignment="1">
      <alignment horizontal="center" vertical="center" textRotation="90" wrapText="1"/>
      <protection/>
    </xf>
    <xf numFmtId="0" fontId="8" fillId="0" borderId="0" xfId="27" applyFont="1" applyAlignment="1">
      <alignment horizontal="center" vertical="center"/>
      <protection/>
    </xf>
    <xf numFmtId="0" fontId="12" fillId="0" borderId="1" xfId="27" applyFont="1" applyFill="1" applyBorder="1" applyAlignment="1">
      <alignment horizontal="center" vertical="center" textRotation="90" wrapText="1"/>
      <protection/>
    </xf>
    <xf numFmtId="0" fontId="14" fillId="0" borderId="0" xfId="27" applyFont="1" applyBorder="1" applyAlignment="1">
      <alignment horizontal="center" vertical="center"/>
      <protection/>
    </xf>
    <xf numFmtId="0" fontId="12" fillId="0" borderId="0" xfId="27" applyFont="1" applyAlignment="1">
      <alignment horizontal="center" vertical="center"/>
      <protection/>
    </xf>
    <xf numFmtId="0" fontId="11" fillId="0" borderId="3" xfId="27" applyFont="1" applyBorder="1" applyAlignment="1">
      <alignment horizontal="center" vertical="center"/>
      <protection/>
    </xf>
    <xf numFmtId="0" fontId="11" fillId="0" borderId="4" xfId="27" applyFont="1" applyBorder="1" applyAlignment="1">
      <alignment horizontal="center" vertical="center"/>
      <protection/>
    </xf>
    <xf numFmtId="0" fontId="11" fillId="0" borderId="5" xfId="27" applyFont="1" applyBorder="1" applyAlignment="1">
      <alignment horizontal="center" vertical="center"/>
      <protection/>
    </xf>
    <xf numFmtId="0" fontId="11" fillId="0" borderId="1" xfId="27" applyFont="1" applyBorder="1" applyAlignment="1">
      <alignment horizontal="center" vertical="center"/>
      <protection/>
    </xf>
    <xf numFmtId="0" fontId="17" fillId="0" borderId="1" xfId="20" applyFont="1" applyBorder="1">
      <alignment/>
      <protection/>
    </xf>
    <xf numFmtId="0" fontId="17" fillId="0" borderId="0" xfId="24" applyFont="1" applyBorder="1" applyAlignment="1">
      <alignment horizontal="center" vertical="center" wrapText="1"/>
      <protection/>
    </xf>
    <xf numFmtId="0" fontId="8" fillId="0" borderId="0" xfId="27" applyFont="1">
      <alignment/>
      <protection/>
    </xf>
    <xf numFmtId="0" fontId="8" fillId="0" borderId="0" xfId="27" applyFont="1" applyBorder="1" applyAlignment="1">
      <alignment horizontal="left" wrapText="1"/>
      <protection/>
    </xf>
    <xf numFmtId="0" fontId="8" fillId="0" borderId="0" xfId="27" applyFont="1" applyAlignment="1">
      <alignment horizontal="left" wrapText="1"/>
      <protection/>
    </xf>
    <xf numFmtId="0" fontId="8" fillId="0" borderId="2" xfId="27" applyFont="1" applyBorder="1" applyAlignment="1">
      <alignment horizontal="center" wrapText="1"/>
      <protection/>
    </xf>
    <xf numFmtId="0" fontId="8" fillId="0" borderId="0" xfId="27" applyFont="1" applyBorder="1">
      <alignment/>
      <protection/>
    </xf>
    <xf numFmtId="0" fontId="0" fillId="0" borderId="0" xfId="27" applyFont="1">
      <alignment/>
      <protection/>
    </xf>
    <xf numFmtId="0" fontId="8" fillId="0" borderId="0" xfId="27" applyFont="1" applyBorder="1" applyAlignment="1">
      <alignment horizontal="center" wrapText="1"/>
      <protection/>
    </xf>
    <xf numFmtId="0" fontId="17" fillId="0" borderId="0" xfId="27" applyFont="1" applyAlignment="1">
      <alignment wrapText="1"/>
      <protection/>
    </xf>
    <xf numFmtId="0" fontId="0" fillId="0" borderId="0" xfId="27" applyFont="1" applyAlignment="1">
      <alignment wrapText="1"/>
      <protection/>
    </xf>
    <xf numFmtId="0" fontId="16" fillId="0" borderId="0" xfId="27" applyFont="1" applyAlignment="1">
      <alignment wrapText="1"/>
      <protection/>
    </xf>
    <xf numFmtId="0" fontId="1" fillId="0" borderId="0" xfId="27">
      <alignment/>
      <protection/>
    </xf>
    <xf numFmtId="0" fontId="17" fillId="0" borderId="0" xfId="27" applyFont="1">
      <alignment/>
      <protection/>
    </xf>
    <xf numFmtId="0" fontId="23" fillId="0" borderId="0" xfId="27" applyFont="1" applyBorder="1" applyAlignment="1">
      <alignment horizontal="center" vertical="center"/>
      <protection/>
    </xf>
    <xf numFmtId="0" fontId="12" fillId="0" borderId="6" xfId="23" applyFont="1" applyFill="1" applyBorder="1" applyAlignment="1">
      <alignment horizontal="center" vertical="center"/>
      <protection/>
    </xf>
    <xf numFmtId="2" fontId="12" fillId="0" borderId="1" xfId="23" applyNumberFormat="1" applyFont="1" applyFill="1" applyBorder="1" applyAlignment="1">
      <alignment horizontal="center" vertical="center" textRotation="90" wrapText="1"/>
      <protection/>
    </xf>
    <xf numFmtId="2" fontId="12" fillId="0" borderId="1" xfId="23" applyNumberFormat="1" applyFont="1" applyFill="1" applyBorder="1" applyAlignment="1">
      <alignment horizontal="center" vertical="center" wrapText="1"/>
      <protection/>
    </xf>
    <xf numFmtId="2" fontId="12" fillId="0" borderId="3" xfId="23" applyNumberFormat="1" applyFont="1" applyFill="1" applyBorder="1" applyAlignment="1">
      <alignment horizontal="center" vertical="center" wrapText="1"/>
      <protection/>
    </xf>
    <xf numFmtId="0" fontId="8" fillId="0" borderId="1" xfId="27" applyFont="1" applyBorder="1" applyAlignment="1">
      <alignment horizontal="center" vertical="center" textRotation="90" wrapText="1"/>
      <protection/>
    </xf>
    <xf numFmtId="0" fontId="11" fillId="0" borderId="1" xfId="27" applyFont="1" applyBorder="1" applyAlignment="1">
      <alignment horizontal="center" vertical="center"/>
      <protection/>
    </xf>
    <xf numFmtId="1" fontId="12" fillId="0" borderId="1" xfId="23" applyNumberFormat="1" applyFont="1" applyFill="1" applyBorder="1" applyAlignment="1">
      <alignment horizontal="center" vertical="center" wrapText="1"/>
      <protection/>
    </xf>
    <xf numFmtId="0" fontId="12" fillId="2" borderId="1" xfId="28" applyFont="1" applyFill="1" applyBorder="1" applyAlignment="1">
      <alignment horizontal="center" vertical="center" wrapText="1"/>
      <protection/>
    </xf>
    <xf numFmtId="0" fontId="12" fillId="0" borderId="1" xfId="28" applyFont="1" applyFill="1" applyBorder="1" applyAlignment="1">
      <alignment horizontal="center" vertical="center" wrapText="1"/>
      <protection/>
    </xf>
    <xf numFmtId="2" fontId="11" fillId="0" borderId="3" xfId="27" applyNumberFormat="1" applyFont="1" applyFill="1" applyBorder="1" applyAlignment="1">
      <alignment horizontal="center" vertical="center" textRotation="90" wrapText="1"/>
      <protection/>
    </xf>
    <xf numFmtId="0" fontId="8" fillId="0" borderId="7" xfId="27" applyFont="1" applyBorder="1" applyAlignment="1">
      <alignment horizontal="center" vertical="center"/>
      <protection/>
    </xf>
    <xf numFmtId="0" fontId="8" fillId="0" borderId="8" xfId="27" applyFont="1" applyBorder="1" applyAlignment="1">
      <alignment horizontal="center" vertical="center"/>
      <protection/>
    </xf>
    <xf numFmtId="0" fontId="12" fillId="0" borderId="9" xfId="27" applyFont="1" applyBorder="1" applyAlignment="1">
      <alignment horizontal="center" vertical="center"/>
      <protection/>
    </xf>
    <xf numFmtId="0" fontId="16" fillId="0" borderId="1" xfId="20" applyFont="1" applyFill="1" applyBorder="1" applyAlignment="1">
      <alignment horizontal="center" vertical="center"/>
      <protection/>
    </xf>
    <xf numFmtId="2" fontId="12" fillId="0" borderId="3" xfId="25" applyNumberFormat="1" applyFont="1" applyFill="1" applyBorder="1" applyAlignment="1">
      <alignment horizontal="center" vertical="center" wrapText="1"/>
      <protection/>
    </xf>
    <xf numFmtId="164" fontId="12" fillId="0" borderId="9" xfId="27" applyNumberFormat="1" applyFont="1" applyBorder="1" applyAlignment="1">
      <alignment horizontal="center" vertical="center"/>
      <protection/>
    </xf>
    <xf numFmtId="165" fontId="12" fillId="0" borderId="3" xfId="25" applyNumberFormat="1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6" fillId="2" borderId="5" xfId="24" applyFont="1" applyFill="1" applyBorder="1" applyAlignment="1">
      <alignment horizontal="left" vertical="center" wrapText="1"/>
      <protection/>
    </xf>
    <xf numFmtId="0" fontId="21" fillId="2" borderId="1" xfId="29" applyFont="1" applyFill="1" applyBorder="1" applyAlignment="1">
      <alignment horizontal="left" vertical="center" wrapText="1"/>
      <protection/>
    </xf>
    <xf numFmtId="0" fontId="12" fillId="2" borderId="1" xfId="29" applyFont="1" applyFill="1" applyBorder="1" applyAlignment="1">
      <alignment horizontal="center" vertical="center" wrapText="1"/>
      <protection/>
    </xf>
    <xf numFmtId="49" fontId="20" fillId="2" borderId="1" xfId="29" applyNumberFormat="1" applyFont="1" applyFill="1" applyBorder="1" applyAlignment="1">
      <alignment horizontal="center" vertical="center" wrapText="1"/>
      <protection/>
    </xf>
    <xf numFmtId="0" fontId="16" fillId="0" borderId="1" xfId="26" applyFont="1" applyBorder="1" applyAlignment="1">
      <alignment vertical="center" wrapText="1"/>
      <protection/>
    </xf>
    <xf numFmtId="0" fontId="17" fillId="0" borderId="1" xfId="26" applyFont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Выездка 3" xfId="20"/>
    <cellStyle name="Обычный_выездка образец техно" xfId="21"/>
    <cellStyle name="Excel Built-in Normal" xfId="22"/>
    <cellStyle name="Обычный_Измайлово-2003" xfId="23"/>
    <cellStyle name="Обычный 2" xfId="24"/>
    <cellStyle name="Обычный_Измайлово-2003 2" xfId="25"/>
    <cellStyle name="Обычный 2 3" xfId="26"/>
    <cellStyle name="Обычный_Выездка 2" xfId="27"/>
    <cellStyle name="Обычный 3" xfId="28"/>
    <cellStyle name="Excel Built-in Normal 1" xfId="29"/>
    <cellStyle name="Обычный 2 2" xfId="30"/>
    <cellStyle name="Обычный 2_Выездка ноябрь 2010 г." xfId="31"/>
    <cellStyle name="Обычный 4" xfId="32"/>
    <cellStyle name="Процентный 2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AA166"/>
  <sheetViews>
    <sheetView tabSelected="1" view="pageBreakPreview" zoomScale="110" zoomScaleSheetLayoutView="110" workbookViewId="0" topLeftCell="A10">
      <selection activeCell="A14" sqref="A14:XFD15"/>
    </sheetView>
  </sheetViews>
  <sheetFormatPr defaultColWidth="9.140625" defaultRowHeight="15"/>
  <cols>
    <col min="1" max="1" width="3.57421875" style="49" customWidth="1"/>
    <col min="2" max="2" width="15.00390625" style="47" customWidth="1"/>
    <col min="3" max="3" width="6.57421875" style="47" customWidth="1"/>
    <col min="4" max="4" width="9.140625" style="47" hidden="1" customWidth="1"/>
    <col min="5" max="5" width="28.140625" style="47" customWidth="1"/>
    <col min="6" max="6" width="12.57421875" style="47" hidden="1" customWidth="1"/>
    <col min="7" max="7" width="15.421875" style="47" customWidth="1"/>
    <col min="8" max="8" width="5.57421875" style="49" customWidth="1"/>
    <col min="9" max="9" width="7.7109375" style="49" customWidth="1"/>
    <col min="10" max="10" width="3.8515625" style="49" customWidth="1"/>
    <col min="11" max="11" width="5.140625" style="49" customWidth="1"/>
    <col min="12" max="12" width="7.7109375" style="49" customWidth="1"/>
    <col min="13" max="13" width="3.7109375" style="49" customWidth="1"/>
    <col min="14" max="14" width="5.140625" style="49" customWidth="1"/>
    <col min="15" max="15" width="7.7109375" style="49" customWidth="1"/>
    <col min="16" max="16" width="4.7109375" style="49" customWidth="1"/>
    <col min="17" max="18" width="4.421875" style="49" customWidth="1"/>
    <col min="19" max="19" width="6.421875" style="49" customWidth="1"/>
    <col min="20" max="20" width="8.57421875" style="49" customWidth="1"/>
    <col min="21" max="16384" width="9.140625" style="49" customWidth="1"/>
  </cols>
  <sheetData>
    <row r="1" spans="1:20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6" customFormat="1" ht="14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7" s="9" customFormat="1" ht="15.7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0" s="12" customFormat="1" ht="15.75" customHeight="1">
      <c r="A5" s="10" t="s">
        <v>4</v>
      </c>
      <c r="B5" s="10"/>
      <c r="C5" s="10"/>
      <c r="D5" s="10"/>
      <c r="E5" s="10"/>
      <c r="F5" s="10"/>
      <c r="G5" s="11"/>
      <c r="T5" s="13" t="s">
        <v>5</v>
      </c>
    </row>
    <row r="6" spans="1:20" s="21" customFormat="1" ht="17.25" customHeight="1">
      <c r="A6" s="14" t="s">
        <v>6</v>
      </c>
      <c r="B6" s="15" t="s">
        <v>7</v>
      </c>
      <c r="C6" s="16" t="s">
        <v>8</v>
      </c>
      <c r="D6" s="16" t="s">
        <v>9</v>
      </c>
      <c r="E6" s="15" t="s">
        <v>10</v>
      </c>
      <c r="F6" s="15" t="s">
        <v>11</v>
      </c>
      <c r="G6" s="15" t="s">
        <v>12</v>
      </c>
      <c r="H6" s="17" t="s">
        <v>13</v>
      </c>
      <c r="I6" s="17"/>
      <c r="J6" s="17"/>
      <c r="K6" s="18" t="s">
        <v>14</v>
      </c>
      <c r="L6" s="18"/>
      <c r="M6" s="18"/>
      <c r="N6" s="17" t="s">
        <v>15</v>
      </c>
      <c r="O6" s="17"/>
      <c r="P6" s="17"/>
      <c r="Q6" s="17" t="s">
        <v>16</v>
      </c>
      <c r="R6" s="17"/>
      <c r="S6" s="19" t="s">
        <v>17</v>
      </c>
      <c r="T6" s="20" t="s">
        <v>18</v>
      </c>
    </row>
    <row r="7" spans="1:20" s="21" customFormat="1" ht="34.5" customHeight="1">
      <c r="A7" s="14"/>
      <c r="B7" s="15"/>
      <c r="C7" s="16"/>
      <c r="D7" s="16"/>
      <c r="E7" s="15"/>
      <c r="F7" s="15"/>
      <c r="G7" s="15"/>
      <c r="H7" s="22" t="s">
        <v>19</v>
      </c>
      <c r="I7" s="23" t="s">
        <v>20</v>
      </c>
      <c r="J7" s="22" t="s">
        <v>6</v>
      </c>
      <c r="K7" s="22" t="s">
        <v>19</v>
      </c>
      <c r="L7" s="23" t="s">
        <v>20</v>
      </c>
      <c r="M7" s="22" t="s">
        <v>6</v>
      </c>
      <c r="N7" s="22" t="s">
        <v>19</v>
      </c>
      <c r="O7" s="23" t="s">
        <v>20</v>
      </c>
      <c r="P7" s="22" t="s">
        <v>6</v>
      </c>
      <c r="Q7" s="24" t="s">
        <v>21</v>
      </c>
      <c r="R7" s="24" t="s">
        <v>22</v>
      </c>
      <c r="S7" s="19"/>
      <c r="T7" s="20"/>
    </row>
    <row r="8" spans="1:20" s="26" customFormat="1" ht="19.5" customHeight="1">
      <c r="A8" s="25" t="s">
        <v>23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48.75" customHeight="1">
      <c r="A9" s="27">
        <v>1</v>
      </c>
      <c r="B9" s="28" t="s">
        <v>24</v>
      </c>
      <c r="C9" s="29" t="s">
        <v>25</v>
      </c>
      <c r="D9" s="30" t="s">
        <v>26</v>
      </c>
      <c r="E9" s="31" t="s">
        <v>27</v>
      </c>
      <c r="F9" s="29" t="s">
        <v>28</v>
      </c>
      <c r="G9" s="29" t="s">
        <v>29</v>
      </c>
      <c r="H9" s="32">
        <v>225</v>
      </c>
      <c r="I9" s="33">
        <f>H9/3.4-IF($Q9=1,0.5,IF($Q9=2,1.5,0))</f>
        <v>66.17647058823529</v>
      </c>
      <c r="J9" s="34">
        <f>RANK(I9,I$9:I$13,0)</f>
        <v>1</v>
      </c>
      <c r="K9" s="35">
        <v>226.5</v>
      </c>
      <c r="L9" s="33">
        <f>K9/3.4-IF($Q9=1,0.5,IF($Q9=2,1.5,0))</f>
        <v>66.61764705882354</v>
      </c>
      <c r="M9" s="34">
        <f>RANK(L9,L$9:L$13,0)</f>
        <v>1</v>
      </c>
      <c r="N9" s="35">
        <v>224</v>
      </c>
      <c r="O9" s="33">
        <f>N9/3.4-IF($Q9=1,0.5,IF($Q9=2,1.5,0))</f>
        <v>65.88235294117648</v>
      </c>
      <c r="P9" s="34">
        <f>RANK(O9,O$9:O$13,0)</f>
        <v>1</v>
      </c>
      <c r="Q9" s="36"/>
      <c r="R9" s="37"/>
      <c r="S9" s="38">
        <f>N9+K9+H9</f>
        <v>675.5</v>
      </c>
      <c r="T9" s="33">
        <f>ROUND(SUM(I9,L9,O9)/3,3)</f>
        <v>66.225</v>
      </c>
    </row>
    <row r="10" spans="1:20" s="26" customFormat="1" ht="48.75" customHeight="1">
      <c r="A10" s="27">
        <v>2</v>
      </c>
      <c r="B10" s="28" t="s">
        <v>30</v>
      </c>
      <c r="C10" s="29" t="s">
        <v>31</v>
      </c>
      <c r="D10" s="30" t="s">
        <v>32</v>
      </c>
      <c r="E10" s="31" t="s">
        <v>33</v>
      </c>
      <c r="F10" s="29" t="s">
        <v>34</v>
      </c>
      <c r="G10" s="29" t="s">
        <v>35</v>
      </c>
      <c r="H10" s="32">
        <v>216</v>
      </c>
      <c r="I10" s="33">
        <f>H10/3.4-IF($Q10=1,0.5,IF($Q10=2,1.5,0))</f>
        <v>63.529411764705884</v>
      </c>
      <c r="J10" s="34">
        <f>RANK(I10,I$9:I$13,0)</f>
        <v>2</v>
      </c>
      <c r="K10" s="35">
        <v>220.5</v>
      </c>
      <c r="L10" s="33">
        <f>K10/3.4-IF($Q10=1,0.5,IF($Q10=2,1.5,0))</f>
        <v>64.8529411764706</v>
      </c>
      <c r="M10" s="34">
        <f>RANK(L10,L$9:L$13,0)</f>
        <v>3</v>
      </c>
      <c r="N10" s="35">
        <v>222.5</v>
      </c>
      <c r="O10" s="33">
        <f>N10/3.4-IF($Q10=1,0.5,IF($Q10=2,1.5,0))</f>
        <v>65.44117647058823</v>
      </c>
      <c r="P10" s="34">
        <f>RANK(O10,O$9:O$13,0)</f>
        <v>2</v>
      </c>
      <c r="Q10" s="36"/>
      <c r="R10" s="37"/>
      <c r="S10" s="38">
        <f>N10+K10+H10</f>
        <v>659</v>
      </c>
      <c r="T10" s="33">
        <f>ROUND(SUM(I10,L10,O10)/3,3)</f>
        <v>64.608</v>
      </c>
    </row>
    <row r="11" spans="1:20" s="26" customFormat="1" ht="48.75" customHeight="1">
      <c r="A11" s="27">
        <v>3</v>
      </c>
      <c r="B11" s="28" t="s">
        <v>36</v>
      </c>
      <c r="C11" s="29" t="s">
        <v>37</v>
      </c>
      <c r="D11" s="30" t="s">
        <v>38</v>
      </c>
      <c r="E11" s="31" t="s">
        <v>39</v>
      </c>
      <c r="F11" s="29" t="s">
        <v>40</v>
      </c>
      <c r="G11" s="29" t="s">
        <v>29</v>
      </c>
      <c r="H11" s="32">
        <v>215.5</v>
      </c>
      <c r="I11" s="33">
        <f>H11/3.4-IF($Q11=1,0.5,IF($Q11=2,1.5,0))</f>
        <v>63.38235294117647</v>
      </c>
      <c r="J11" s="34">
        <f>RANK(I11,I$9:I$13,0)</f>
        <v>3</v>
      </c>
      <c r="K11" s="35">
        <v>219</v>
      </c>
      <c r="L11" s="33">
        <f>K11/3.4-IF($Q11=1,0.5,IF($Q11=2,1.5,0))</f>
        <v>64.41176470588235</v>
      </c>
      <c r="M11" s="34">
        <f>RANK(L11,L$9:L$13,0)</f>
        <v>4</v>
      </c>
      <c r="N11" s="35">
        <v>221</v>
      </c>
      <c r="O11" s="33">
        <f>N11/3.4-IF($Q11=1,0.5,IF($Q11=2,1.5,0))</f>
        <v>65</v>
      </c>
      <c r="P11" s="34">
        <f>RANK(O11,O$9:O$13,0)</f>
        <v>3</v>
      </c>
      <c r="Q11" s="36"/>
      <c r="R11" s="37"/>
      <c r="S11" s="38">
        <f>N11+K11+H11</f>
        <v>655.5</v>
      </c>
      <c r="T11" s="33">
        <f>ROUND(SUM(I11,L11,O11)/3,3)</f>
        <v>64.265</v>
      </c>
    </row>
    <row r="12" spans="1:20" s="26" customFormat="1" ht="48.75" customHeight="1">
      <c r="A12" s="27">
        <v>4</v>
      </c>
      <c r="B12" s="28" t="s">
        <v>30</v>
      </c>
      <c r="C12" s="29" t="s">
        <v>31</v>
      </c>
      <c r="D12" s="30"/>
      <c r="E12" s="31" t="s">
        <v>41</v>
      </c>
      <c r="F12" s="29"/>
      <c r="G12" s="29" t="s">
        <v>35</v>
      </c>
      <c r="H12" s="32">
        <v>214.5</v>
      </c>
      <c r="I12" s="33">
        <f>H12/3.4-IF($Q12=1,0.5,IF($Q12=2,1.5,0))</f>
        <v>63.08823529411765</v>
      </c>
      <c r="J12" s="34">
        <f>RANK(I12,I$9:I$13,0)</f>
        <v>4</v>
      </c>
      <c r="K12" s="35">
        <v>222.5</v>
      </c>
      <c r="L12" s="33">
        <f>K12/3.4-IF($Q12=1,0.5,IF($Q12=2,1.5,0))</f>
        <v>65.44117647058823</v>
      </c>
      <c r="M12" s="34">
        <f>RANK(L12,L$9:L$13,0)</f>
        <v>2</v>
      </c>
      <c r="N12" s="35">
        <v>218</v>
      </c>
      <c r="O12" s="33">
        <f>N12/3.4-IF($Q12=1,0.5,IF($Q12=2,1.5,0))</f>
        <v>64.11764705882354</v>
      </c>
      <c r="P12" s="34">
        <f>RANK(O12,O$9:O$13,0)</f>
        <v>4</v>
      </c>
      <c r="Q12" s="36"/>
      <c r="R12" s="37"/>
      <c r="S12" s="38">
        <f>N12+K12+H12</f>
        <v>655</v>
      </c>
      <c r="T12" s="33">
        <f>ROUND(SUM(I12,L12,O12)/3,3)</f>
        <v>64.216</v>
      </c>
    </row>
    <row r="13" spans="1:20" s="26" customFormat="1" ht="48.75" customHeight="1">
      <c r="A13" s="27">
        <v>5</v>
      </c>
      <c r="B13" s="28" t="s">
        <v>42</v>
      </c>
      <c r="C13" s="29" t="s">
        <v>37</v>
      </c>
      <c r="D13" s="30" t="s">
        <v>43</v>
      </c>
      <c r="E13" s="31" t="s">
        <v>44</v>
      </c>
      <c r="F13" s="29" t="s">
        <v>45</v>
      </c>
      <c r="G13" s="29" t="s">
        <v>46</v>
      </c>
      <c r="H13" s="32">
        <v>205.5</v>
      </c>
      <c r="I13" s="33">
        <f>H13/3.4-IF($Q13=1,0.5,IF($Q13=2,1.5,0))</f>
        <v>60.44117647058824</v>
      </c>
      <c r="J13" s="34">
        <f>RANK(I13,I$9:I$13,0)</f>
        <v>5</v>
      </c>
      <c r="K13" s="35">
        <v>209.5</v>
      </c>
      <c r="L13" s="33">
        <f>K13/3.4-IF($Q13=1,0.5,IF($Q13=2,1.5,0))</f>
        <v>61.61764705882353</v>
      </c>
      <c r="M13" s="34">
        <f>RANK(L13,L$9:L$13,0)</f>
        <v>5</v>
      </c>
      <c r="N13" s="35">
        <v>205.5</v>
      </c>
      <c r="O13" s="33">
        <f>N13/3.4-IF($Q13=1,0.5,IF($Q13=2,1.5,0))</f>
        <v>60.44117647058824</v>
      </c>
      <c r="P13" s="34">
        <f>RANK(O13,O$9:O$13,0)</f>
        <v>5</v>
      </c>
      <c r="Q13" s="36"/>
      <c r="R13" s="37"/>
      <c r="S13" s="38">
        <f>N13+K13+H13</f>
        <v>620.5</v>
      </c>
      <c r="T13" s="33">
        <f>ROUND(SUM(I13,L13,O13)/3,3)</f>
        <v>60.833</v>
      </c>
    </row>
    <row r="14" spans="2:20" s="39" customFormat="1" ht="20.25" customHeight="1">
      <c r="B14" s="40" t="s">
        <v>47</v>
      </c>
      <c r="C14" s="40"/>
      <c r="D14" s="41"/>
      <c r="E14" s="42" t="s">
        <v>48</v>
      </c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4"/>
      <c r="R14" s="44"/>
      <c r="S14" s="43"/>
      <c r="T14" s="43"/>
    </row>
    <row r="15" spans="2:20" s="39" customFormat="1" ht="20.25" customHeight="1">
      <c r="B15" s="40" t="s">
        <v>49</v>
      </c>
      <c r="C15" s="40"/>
      <c r="D15" s="41"/>
      <c r="E15" s="45" t="s">
        <v>50</v>
      </c>
      <c r="F15" s="45"/>
      <c r="G15" s="45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59" spans="4:9" ht="24.75">
      <c r="D59" s="46" t="s">
        <v>37</v>
      </c>
      <c r="F59" s="48" t="s">
        <v>51</v>
      </c>
      <c r="I59" s="49" t="s">
        <v>52</v>
      </c>
    </row>
    <row r="87" spans="6:9" ht="24.75">
      <c r="F87" s="48" t="s">
        <v>51</v>
      </c>
      <c r="I87" s="49" t="s">
        <v>52</v>
      </c>
    </row>
    <row r="100" spans="5:9" ht="48">
      <c r="E100" s="50" t="s">
        <v>53</v>
      </c>
      <c r="F100" s="51" t="s">
        <v>54</v>
      </c>
      <c r="G100" s="52" t="s">
        <v>55</v>
      </c>
      <c r="H100" s="53" t="s">
        <v>46</v>
      </c>
      <c r="I100" s="49" t="s">
        <v>56</v>
      </c>
    </row>
    <row r="166" ht="15">
      <c r="I166" s="49" t="s">
        <v>52</v>
      </c>
    </row>
  </sheetData>
  <sheetProtection selectLockedCells="1" selectUnlockedCells="1"/>
  <mergeCells count="23">
    <mergeCell ref="S6:S7"/>
    <mergeCell ref="T6:T7"/>
    <mergeCell ref="A8:T8"/>
    <mergeCell ref="B14:C14"/>
    <mergeCell ref="E14:G14"/>
    <mergeCell ref="B15:C15"/>
    <mergeCell ref="E15:G15"/>
    <mergeCell ref="F6:F7"/>
    <mergeCell ref="G6:G7"/>
    <mergeCell ref="H6:J6"/>
    <mergeCell ref="K6:M6"/>
    <mergeCell ref="N6:P6"/>
    <mergeCell ref="Q6:R6"/>
    <mergeCell ref="A1:T1"/>
    <mergeCell ref="A2:T2"/>
    <mergeCell ref="A3:T3"/>
    <mergeCell ref="A4:T4"/>
    <mergeCell ref="A5:F5"/>
    <mergeCell ref="A6:A7"/>
    <mergeCell ref="B6:B7"/>
    <mergeCell ref="C6:C7"/>
    <mergeCell ref="D6:D7"/>
    <mergeCell ref="E6:E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AA172"/>
  <sheetViews>
    <sheetView view="pageBreakPreview" zoomScale="110" zoomScaleSheetLayoutView="110" workbookViewId="0" topLeftCell="A1">
      <selection activeCell="A14" sqref="A14:XFD15"/>
    </sheetView>
  </sheetViews>
  <sheetFormatPr defaultColWidth="9.140625" defaultRowHeight="15"/>
  <cols>
    <col min="1" max="1" width="3.57421875" style="86" customWidth="1"/>
    <col min="2" max="2" width="15.00390625" style="84" customWidth="1"/>
    <col min="3" max="3" width="6.57421875" style="84" customWidth="1"/>
    <col min="4" max="4" width="9.140625" style="84" hidden="1" customWidth="1"/>
    <col min="5" max="5" width="27.57421875" style="84" customWidth="1"/>
    <col min="6" max="6" width="11.00390625" style="84" customWidth="1"/>
    <col min="7" max="7" width="15.421875" style="84" customWidth="1"/>
    <col min="8" max="8" width="5.57421875" style="86" customWidth="1"/>
    <col min="9" max="9" width="7.7109375" style="86" customWidth="1"/>
    <col min="10" max="10" width="3.8515625" style="86" customWidth="1"/>
    <col min="11" max="11" width="5.140625" style="86" customWidth="1"/>
    <col min="12" max="12" width="7.7109375" style="86" customWidth="1"/>
    <col min="13" max="13" width="3.7109375" style="86" customWidth="1"/>
    <col min="14" max="14" width="5.140625" style="86" customWidth="1"/>
    <col min="15" max="15" width="7.7109375" style="86" customWidth="1"/>
    <col min="16" max="16" width="4.7109375" style="86" customWidth="1"/>
    <col min="17" max="18" width="4.421875" style="86" customWidth="1"/>
    <col min="19" max="19" width="6.421875" style="86" customWidth="1"/>
    <col min="20" max="20" width="8.57421875" style="86" customWidth="1"/>
    <col min="21" max="16384" width="9.140625" style="86" customWidth="1"/>
  </cols>
  <sheetData>
    <row r="1" spans="1:20" s="54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6" customFormat="1" ht="15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58" customFormat="1" ht="14.2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7" s="9" customFormat="1" ht="15.7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0" s="61" customFormat="1" ht="15.75" customHeight="1">
      <c r="A5" s="59" t="s">
        <v>4</v>
      </c>
      <c r="B5" s="59"/>
      <c r="C5" s="59"/>
      <c r="D5" s="59"/>
      <c r="E5" s="59"/>
      <c r="F5" s="59"/>
      <c r="G5" s="60"/>
      <c r="T5" s="62" t="s">
        <v>5</v>
      </c>
    </row>
    <row r="6" spans="1:20" s="66" customFormat="1" ht="21" customHeight="1">
      <c r="A6" s="63" t="s">
        <v>6</v>
      </c>
      <c r="B6" s="15" t="s">
        <v>7</v>
      </c>
      <c r="C6" s="16" t="s">
        <v>8</v>
      </c>
      <c r="D6" s="16" t="s">
        <v>9</v>
      </c>
      <c r="E6" s="15" t="s">
        <v>10</v>
      </c>
      <c r="F6" s="15" t="s">
        <v>11</v>
      </c>
      <c r="G6" s="15" t="s">
        <v>12</v>
      </c>
      <c r="H6" s="17" t="s">
        <v>13</v>
      </c>
      <c r="I6" s="17"/>
      <c r="J6" s="17"/>
      <c r="K6" s="18" t="s">
        <v>14</v>
      </c>
      <c r="L6" s="18"/>
      <c r="M6" s="18"/>
      <c r="N6" s="17" t="s">
        <v>15</v>
      </c>
      <c r="O6" s="17"/>
      <c r="P6" s="17"/>
      <c r="Q6" s="17" t="s">
        <v>16</v>
      </c>
      <c r="R6" s="17"/>
      <c r="S6" s="64" t="s">
        <v>17</v>
      </c>
      <c r="T6" s="65" t="s">
        <v>18</v>
      </c>
    </row>
    <row r="7" spans="1:20" s="66" customFormat="1" ht="36" customHeight="1">
      <c r="A7" s="63"/>
      <c r="B7" s="15"/>
      <c r="C7" s="16"/>
      <c r="D7" s="16"/>
      <c r="E7" s="15"/>
      <c r="F7" s="15"/>
      <c r="G7" s="15"/>
      <c r="H7" s="22" t="s">
        <v>19</v>
      </c>
      <c r="I7" s="23" t="s">
        <v>20</v>
      </c>
      <c r="J7" s="22" t="s">
        <v>6</v>
      </c>
      <c r="K7" s="22" t="s">
        <v>19</v>
      </c>
      <c r="L7" s="23" t="s">
        <v>20</v>
      </c>
      <c r="M7" s="22" t="s">
        <v>6</v>
      </c>
      <c r="N7" s="22" t="s">
        <v>19</v>
      </c>
      <c r="O7" s="23" t="s">
        <v>20</v>
      </c>
      <c r="P7" s="22" t="s">
        <v>6</v>
      </c>
      <c r="Q7" s="67" t="s">
        <v>21</v>
      </c>
      <c r="R7" s="67" t="s">
        <v>22</v>
      </c>
      <c r="S7" s="64"/>
      <c r="T7" s="65"/>
    </row>
    <row r="8" spans="1:20" s="69" customFormat="1" ht="19.5" customHeight="1">
      <c r="A8" s="68" t="s">
        <v>57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s="69" customFormat="1" ht="15.75" customHeight="1">
      <c r="A9" s="70" t="s">
        <v>58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</row>
    <row r="10" spans="1:20" s="69" customFormat="1" ht="31.5" customHeight="1">
      <c r="A10" s="73">
        <v>1</v>
      </c>
      <c r="B10" s="28" t="s">
        <v>30</v>
      </c>
      <c r="C10" s="29" t="s">
        <v>31</v>
      </c>
      <c r="D10" s="30" t="s">
        <v>59</v>
      </c>
      <c r="E10" s="31" t="s">
        <v>60</v>
      </c>
      <c r="F10" s="29" t="s">
        <v>61</v>
      </c>
      <c r="G10" s="29" t="s">
        <v>35</v>
      </c>
      <c r="H10" s="32">
        <v>194</v>
      </c>
      <c r="I10" s="33">
        <f>H10/3-IF($Q10=1,0.5,IF($Q10=2,1.5,0))</f>
        <v>64.66666666666667</v>
      </c>
      <c r="J10" s="34">
        <f>RANK(I10,I$10:I$14,0)</f>
        <v>1</v>
      </c>
      <c r="K10" s="35">
        <v>199</v>
      </c>
      <c r="L10" s="33">
        <f>K10/3-IF($Q10=1,0.5,IF($Q10=2,1.5,0))</f>
        <v>66.33333333333333</v>
      </c>
      <c r="M10" s="34">
        <f>RANK(L10,L$10:L$14,0)</f>
        <v>2</v>
      </c>
      <c r="N10" s="35">
        <v>199</v>
      </c>
      <c r="O10" s="33">
        <f>N10/3-IF($Q10=1,0.5,IF($Q10=2,1.5,0))</f>
        <v>66.33333333333333</v>
      </c>
      <c r="P10" s="34">
        <f>RANK(O10,O$10:O$14,0)</f>
        <v>1</v>
      </c>
      <c r="Q10" s="36"/>
      <c r="R10" s="37"/>
      <c r="S10" s="38">
        <f>N10+K10+H10</f>
        <v>592</v>
      </c>
      <c r="T10" s="33">
        <f>ROUND(SUM(I10,L10,O10)/3,3)</f>
        <v>65.778</v>
      </c>
    </row>
    <row r="11" spans="1:20" s="69" customFormat="1" ht="31.5" customHeight="1">
      <c r="A11" s="73">
        <v>2</v>
      </c>
      <c r="B11" s="28" t="s">
        <v>30</v>
      </c>
      <c r="C11" s="29" t="s">
        <v>31</v>
      </c>
      <c r="D11" s="30"/>
      <c r="E11" s="31" t="s">
        <v>62</v>
      </c>
      <c r="F11" s="29"/>
      <c r="G11" s="29" t="s">
        <v>35</v>
      </c>
      <c r="H11" s="32">
        <v>193.5</v>
      </c>
      <c r="I11" s="33">
        <f>H11/3-IF($Q11=1,0.5,IF($Q11=2,1.5,0))</f>
        <v>64.5</v>
      </c>
      <c r="J11" s="34">
        <f aca="true" t="shared" si="0" ref="J11:J14">RANK(I11,I$10:I$14,0)</f>
        <v>2</v>
      </c>
      <c r="K11" s="35">
        <v>195.5</v>
      </c>
      <c r="L11" s="33">
        <f>K11/3-IF($Q11=1,0.5,IF($Q11=2,1.5,0))</f>
        <v>65.16666666666667</v>
      </c>
      <c r="M11" s="34">
        <f aca="true" t="shared" si="1" ref="M11:M14">RANK(L11,L$10:L$14,0)</f>
        <v>3</v>
      </c>
      <c r="N11" s="35">
        <v>199</v>
      </c>
      <c r="O11" s="33">
        <f>N11/3-IF($Q11=1,0.5,IF($Q11=2,1.5,0))</f>
        <v>66.33333333333333</v>
      </c>
      <c r="P11" s="34">
        <f aca="true" t="shared" si="2" ref="P11:P14">RANK(O11,O$10:O$14,0)</f>
        <v>1</v>
      </c>
      <c r="Q11" s="36"/>
      <c r="R11" s="37"/>
      <c r="S11" s="38">
        <f>N11+K11+H11</f>
        <v>588</v>
      </c>
      <c r="T11" s="33">
        <f>ROUND(SUM(I11,L11,O11)/3,3)</f>
        <v>65.333</v>
      </c>
    </row>
    <row r="12" spans="1:20" s="69" customFormat="1" ht="31.5" customHeight="1">
      <c r="A12" s="73">
        <v>3</v>
      </c>
      <c r="B12" s="28" t="s">
        <v>63</v>
      </c>
      <c r="C12" s="29" t="s">
        <v>25</v>
      </c>
      <c r="D12" s="30" t="s">
        <v>64</v>
      </c>
      <c r="E12" s="31" t="s">
        <v>65</v>
      </c>
      <c r="F12" s="29" t="s">
        <v>66</v>
      </c>
      <c r="G12" s="29" t="s">
        <v>46</v>
      </c>
      <c r="H12" s="32">
        <v>188</v>
      </c>
      <c r="I12" s="33">
        <f>H12/3-IF($Q12=1,0.5,IF($Q12=2,1.5,0))</f>
        <v>62.666666666666664</v>
      </c>
      <c r="J12" s="34">
        <f t="shared" si="0"/>
        <v>3</v>
      </c>
      <c r="K12" s="35">
        <v>199.5</v>
      </c>
      <c r="L12" s="33">
        <f>K12/3-IF($Q12=1,0.5,IF($Q12=2,1.5,0))</f>
        <v>66.5</v>
      </c>
      <c r="M12" s="34">
        <f t="shared" si="1"/>
        <v>1</v>
      </c>
      <c r="N12" s="35">
        <v>198</v>
      </c>
      <c r="O12" s="33">
        <f>N12/3-IF($Q12=1,0.5,IF($Q12=2,1.5,0))</f>
        <v>66</v>
      </c>
      <c r="P12" s="34">
        <f t="shared" si="2"/>
        <v>3</v>
      </c>
      <c r="Q12" s="36"/>
      <c r="R12" s="37"/>
      <c r="S12" s="38">
        <f>N12+K12+H12</f>
        <v>585.5</v>
      </c>
      <c r="T12" s="33">
        <f>ROUND(SUM(I12,L12,O12)/3,3)</f>
        <v>65.056</v>
      </c>
    </row>
    <row r="13" spans="1:20" s="69" customFormat="1" ht="31.5" customHeight="1">
      <c r="A13" s="73">
        <v>4</v>
      </c>
      <c r="B13" s="28" t="s">
        <v>67</v>
      </c>
      <c r="C13" s="29" t="s">
        <v>25</v>
      </c>
      <c r="D13" s="30"/>
      <c r="E13" s="31" t="s">
        <v>68</v>
      </c>
      <c r="F13" s="29"/>
      <c r="G13" s="29" t="s">
        <v>35</v>
      </c>
      <c r="H13" s="32">
        <v>180.5</v>
      </c>
      <c r="I13" s="33">
        <f>H13/3-IF($Q13=1,0.5,IF($Q13=2,1.5,0))</f>
        <v>60.166666666666664</v>
      </c>
      <c r="J13" s="34">
        <f t="shared" si="0"/>
        <v>5</v>
      </c>
      <c r="K13" s="35">
        <v>192</v>
      </c>
      <c r="L13" s="33">
        <f>K13/3-IF($Q13=1,0.5,IF($Q13=2,1.5,0))</f>
        <v>64</v>
      </c>
      <c r="M13" s="34">
        <f t="shared" si="1"/>
        <v>4</v>
      </c>
      <c r="N13" s="35">
        <v>182.5</v>
      </c>
      <c r="O13" s="33">
        <f>N13/3-IF($Q13=1,0.5,IF($Q13=2,1.5,0))</f>
        <v>60.833333333333336</v>
      </c>
      <c r="P13" s="34">
        <f t="shared" si="2"/>
        <v>4</v>
      </c>
      <c r="Q13" s="36"/>
      <c r="R13" s="37"/>
      <c r="S13" s="38">
        <f>N13+K13+H13</f>
        <v>555</v>
      </c>
      <c r="T13" s="33">
        <f>ROUND(SUM(I13,L13,O13)/3,3)</f>
        <v>61.667</v>
      </c>
    </row>
    <row r="14" spans="1:20" s="69" customFormat="1" ht="31.5" customHeight="1">
      <c r="A14" s="73">
        <v>5</v>
      </c>
      <c r="B14" s="28" t="s">
        <v>67</v>
      </c>
      <c r="C14" s="29" t="s">
        <v>25</v>
      </c>
      <c r="D14" s="30"/>
      <c r="E14" s="31" t="s">
        <v>69</v>
      </c>
      <c r="F14" s="74"/>
      <c r="G14" s="29" t="s">
        <v>35</v>
      </c>
      <c r="H14" s="32">
        <v>183.5</v>
      </c>
      <c r="I14" s="33">
        <f>H14/3-IF($Q14=1,0.5,IF($Q14=2,1.5,0))</f>
        <v>61.166666666666664</v>
      </c>
      <c r="J14" s="34">
        <f t="shared" si="0"/>
        <v>4</v>
      </c>
      <c r="K14" s="35">
        <v>182</v>
      </c>
      <c r="L14" s="33">
        <f>K14/3-IF($Q14=1,0.5,IF($Q14=2,1.5,0))</f>
        <v>60.666666666666664</v>
      </c>
      <c r="M14" s="34">
        <f t="shared" si="1"/>
        <v>5</v>
      </c>
      <c r="N14" s="35">
        <v>181.5</v>
      </c>
      <c r="O14" s="33">
        <f>N14/3-IF($Q14=1,0.5,IF($Q14=2,1.5,0))</f>
        <v>60.5</v>
      </c>
      <c r="P14" s="34">
        <f t="shared" si="2"/>
        <v>5</v>
      </c>
      <c r="Q14" s="36"/>
      <c r="R14" s="37"/>
      <c r="S14" s="38">
        <f>N14+K14+H14</f>
        <v>547</v>
      </c>
      <c r="T14" s="33">
        <f>ROUND(SUM(I14,L14,O14)/3,3)</f>
        <v>60.778</v>
      </c>
    </row>
    <row r="15" spans="1:20" s="69" customFormat="1" ht="15.75" customHeight="1">
      <c r="A15" s="70" t="s">
        <v>70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2"/>
    </row>
    <row r="16" spans="1:20" s="69" customFormat="1" ht="31.5" customHeight="1">
      <c r="A16" s="73">
        <v>1</v>
      </c>
      <c r="B16" s="28" t="s">
        <v>71</v>
      </c>
      <c r="C16" s="29" t="s">
        <v>37</v>
      </c>
      <c r="D16" s="30"/>
      <c r="E16" s="31" t="s">
        <v>72</v>
      </c>
      <c r="F16" s="29"/>
      <c r="G16" s="29" t="s">
        <v>46</v>
      </c>
      <c r="H16" s="32">
        <v>190</v>
      </c>
      <c r="I16" s="33">
        <f>H16/3-IF($Q16=1,0.5,IF($Q16=2,1.5,0))</f>
        <v>63.333333333333336</v>
      </c>
      <c r="J16" s="34">
        <f>RANK(I16,I$16:I$19,0)</f>
        <v>1</v>
      </c>
      <c r="K16" s="35">
        <v>192.5</v>
      </c>
      <c r="L16" s="33">
        <f>K16/3-IF($Q16=1,0.5,IF($Q16=2,1.5,0))</f>
        <v>64.16666666666667</v>
      </c>
      <c r="M16" s="34">
        <f>RANK(L16,L$16:L$19,0)</f>
        <v>1</v>
      </c>
      <c r="N16" s="35">
        <v>189.5</v>
      </c>
      <c r="O16" s="33">
        <f>N16/3-IF($Q16=1,0.5,IF($Q16=2,1.5,0))</f>
        <v>63.166666666666664</v>
      </c>
      <c r="P16" s="34">
        <f>RANK(O16,O$16:O$19,0)</f>
        <v>2</v>
      </c>
      <c r="Q16" s="36"/>
      <c r="R16" s="37"/>
      <c r="S16" s="38">
        <f>N16+K16+H16</f>
        <v>572</v>
      </c>
      <c r="T16" s="33">
        <f>ROUND(SUM(I16,L16,O16)/3,3)</f>
        <v>63.556</v>
      </c>
    </row>
    <row r="17" spans="1:20" s="69" customFormat="1" ht="31.5" customHeight="1">
      <c r="A17" s="73">
        <v>2</v>
      </c>
      <c r="B17" s="28" t="s">
        <v>73</v>
      </c>
      <c r="C17" s="29">
        <v>2</v>
      </c>
      <c r="D17" s="30" t="s">
        <v>74</v>
      </c>
      <c r="E17" s="31" t="s">
        <v>75</v>
      </c>
      <c r="F17" s="75" t="s">
        <v>76</v>
      </c>
      <c r="G17" s="29" t="s">
        <v>35</v>
      </c>
      <c r="H17" s="32">
        <v>185</v>
      </c>
      <c r="I17" s="33">
        <f>H17/3-IF($Q17=1,0.5,IF($Q17=2,1.5,0))</f>
        <v>61.666666666666664</v>
      </c>
      <c r="J17" s="34">
        <f aca="true" t="shared" si="3" ref="J17:J19">RANK(I17,I$16:I$19,0)</f>
        <v>3</v>
      </c>
      <c r="K17" s="35">
        <v>186</v>
      </c>
      <c r="L17" s="33">
        <f>K17/3-IF($Q17=1,0.5,IF($Q17=2,1.5,0))</f>
        <v>62</v>
      </c>
      <c r="M17" s="34">
        <f aca="true" t="shared" si="4" ref="M17:M19">RANK(L17,L$16:L$19,0)</f>
        <v>2</v>
      </c>
      <c r="N17" s="35">
        <v>190.5</v>
      </c>
      <c r="O17" s="33">
        <f>N17/3-IF($Q17=1,0.5,IF($Q17=2,1.5,0))</f>
        <v>63.5</v>
      </c>
      <c r="P17" s="34">
        <f aca="true" t="shared" si="5" ref="P17:P19">RANK(O17,O$16:O$19,0)</f>
        <v>1</v>
      </c>
      <c r="Q17" s="36"/>
      <c r="R17" s="37"/>
      <c r="S17" s="38">
        <f>N17+K17+H17</f>
        <v>561.5</v>
      </c>
      <c r="T17" s="33">
        <f>ROUND(SUM(I17,L17,O17)/3,3)</f>
        <v>62.389</v>
      </c>
    </row>
    <row r="18" spans="1:20" s="69" customFormat="1" ht="31.5" customHeight="1">
      <c r="A18" s="73">
        <v>3</v>
      </c>
      <c r="B18" s="28" t="s">
        <v>77</v>
      </c>
      <c r="C18" s="29" t="s">
        <v>37</v>
      </c>
      <c r="D18" s="30" t="s">
        <v>78</v>
      </c>
      <c r="E18" s="31" t="s">
        <v>79</v>
      </c>
      <c r="F18" s="29" t="s">
        <v>80</v>
      </c>
      <c r="G18" s="29" t="s">
        <v>35</v>
      </c>
      <c r="H18" s="32">
        <v>185.5</v>
      </c>
      <c r="I18" s="33">
        <f>H18/3-IF($Q18=1,0.5,IF($Q18=2,1.5,0))</f>
        <v>61.833333333333336</v>
      </c>
      <c r="J18" s="34">
        <f t="shared" si="3"/>
        <v>2</v>
      </c>
      <c r="K18" s="35">
        <v>184</v>
      </c>
      <c r="L18" s="33">
        <f>K18/3-IF($Q18=1,0.5,IF($Q18=2,1.5,0))</f>
        <v>61.333333333333336</v>
      </c>
      <c r="M18" s="34">
        <f t="shared" si="4"/>
        <v>3</v>
      </c>
      <c r="N18" s="35">
        <v>189</v>
      </c>
      <c r="O18" s="33">
        <f>N18/3-IF($Q18=1,0.5,IF($Q18=2,1.5,0))</f>
        <v>63</v>
      </c>
      <c r="P18" s="34">
        <f t="shared" si="5"/>
        <v>3</v>
      </c>
      <c r="Q18" s="36"/>
      <c r="R18" s="37"/>
      <c r="S18" s="38">
        <f>N18+K18+H18</f>
        <v>558.5</v>
      </c>
      <c r="T18" s="33">
        <f>ROUND(SUM(I18,L18,O18)/3,3)</f>
        <v>62.056</v>
      </c>
    </row>
    <row r="19" spans="1:20" s="69" customFormat="1" ht="31.5" customHeight="1">
      <c r="A19" s="73">
        <v>4</v>
      </c>
      <c r="B19" s="28" t="s">
        <v>81</v>
      </c>
      <c r="C19" s="29" t="s">
        <v>37</v>
      </c>
      <c r="D19" s="30"/>
      <c r="E19" s="31" t="s">
        <v>69</v>
      </c>
      <c r="F19" s="29"/>
      <c r="G19" s="29" t="s">
        <v>35</v>
      </c>
      <c r="H19" s="32">
        <v>179.5</v>
      </c>
      <c r="I19" s="33">
        <f>H19/3-IF($Q19=1,0.5,IF($Q19=2,1.5,0))</f>
        <v>59.833333333333336</v>
      </c>
      <c r="J19" s="34">
        <f t="shared" si="3"/>
        <v>4</v>
      </c>
      <c r="K19" s="35">
        <v>172</v>
      </c>
      <c r="L19" s="33">
        <f>K19/3-IF($Q19=1,0.5,IF($Q19=2,1.5,0))</f>
        <v>57.333333333333336</v>
      </c>
      <c r="M19" s="34">
        <f t="shared" si="4"/>
        <v>4</v>
      </c>
      <c r="N19" s="35">
        <v>177.5</v>
      </c>
      <c r="O19" s="33">
        <f>N19/3-IF($Q19=1,0.5,IF($Q19=2,1.5,0))</f>
        <v>59.166666666666664</v>
      </c>
      <c r="P19" s="34">
        <f t="shared" si="5"/>
        <v>4</v>
      </c>
      <c r="Q19" s="36"/>
      <c r="R19" s="37"/>
      <c r="S19" s="38">
        <f>N19+K19+H19</f>
        <v>529</v>
      </c>
      <c r="T19" s="33">
        <f>ROUND(SUM(I19,L19,O19)/3,3)</f>
        <v>58.778</v>
      </c>
    </row>
    <row r="20" spans="2:20" s="76" customFormat="1" ht="20.25" customHeight="1">
      <c r="B20" s="77" t="s">
        <v>47</v>
      </c>
      <c r="C20" s="77"/>
      <c r="D20" s="78"/>
      <c r="E20" s="79" t="s">
        <v>48</v>
      </c>
      <c r="F20" s="79"/>
      <c r="G20" s="79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81"/>
      <c r="S20" s="80"/>
      <c r="T20" s="80"/>
    </row>
    <row r="21" spans="2:20" s="76" customFormat="1" ht="20.25" customHeight="1">
      <c r="B21" s="77" t="s">
        <v>49</v>
      </c>
      <c r="C21" s="77"/>
      <c r="D21" s="78"/>
      <c r="E21" s="82" t="s">
        <v>50</v>
      </c>
      <c r="F21" s="82"/>
      <c r="G21" s="82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65" spans="4:9" ht="24.75">
      <c r="D65" s="83" t="s">
        <v>37</v>
      </c>
      <c r="F65" s="85" t="s">
        <v>51</v>
      </c>
      <c r="I65" s="86" t="s">
        <v>52</v>
      </c>
    </row>
    <row r="93" spans="6:9" ht="24.75">
      <c r="F93" s="85" t="s">
        <v>51</v>
      </c>
      <c r="I93" s="86" t="s">
        <v>52</v>
      </c>
    </row>
    <row r="106" spans="5:9" ht="48">
      <c r="E106" s="50" t="s">
        <v>53</v>
      </c>
      <c r="F106" s="51" t="s">
        <v>54</v>
      </c>
      <c r="G106" s="52" t="s">
        <v>55</v>
      </c>
      <c r="H106" s="87" t="s">
        <v>46</v>
      </c>
      <c r="I106" s="86" t="s">
        <v>56</v>
      </c>
    </row>
    <row r="172" ht="15">
      <c r="I172" s="86" t="s">
        <v>52</v>
      </c>
    </row>
  </sheetData>
  <sheetProtection selectLockedCells="1" selectUnlockedCells="1"/>
  <mergeCells count="25">
    <mergeCell ref="B21:C21"/>
    <mergeCell ref="E21:G21"/>
    <mergeCell ref="S6:S7"/>
    <mergeCell ref="T6:T7"/>
    <mergeCell ref="A8:T8"/>
    <mergeCell ref="A9:T9"/>
    <mergeCell ref="A15:T15"/>
    <mergeCell ref="B20:C20"/>
    <mergeCell ref="E20:G20"/>
    <mergeCell ref="F6:F7"/>
    <mergeCell ref="G6:G7"/>
    <mergeCell ref="H6:J6"/>
    <mergeCell ref="K6:M6"/>
    <mergeCell ref="N6:P6"/>
    <mergeCell ref="Q6:R6"/>
    <mergeCell ref="A1:T1"/>
    <mergeCell ref="A2:T2"/>
    <mergeCell ref="A3:T3"/>
    <mergeCell ref="A4:T4"/>
    <mergeCell ref="A5:F5"/>
    <mergeCell ref="A6:A7"/>
    <mergeCell ref="B6:B7"/>
    <mergeCell ref="C6:C7"/>
    <mergeCell ref="D6:D7"/>
    <mergeCell ref="E6:E7"/>
  </mergeCells>
  <printOptions horizontalCentered="1"/>
  <pageMargins left="0" right="0" top="0" bottom="0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Z30"/>
  <sheetViews>
    <sheetView view="pageBreakPreview" zoomScaleSheetLayoutView="100" workbookViewId="0" topLeftCell="A1">
      <selection activeCell="A14" sqref="A14:XFD15"/>
    </sheetView>
  </sheetViews>
  <sheetFormatPr defaultColWidth="9.140625" defaultRowHeight="15"/>
  <cols>
    <col min="1" max="1" width="3.57421875" style="86" customWidth="1"/>
    <col min="2" max="2" width="15.421875" style="84" customWidth="1"/>
    <col min="3" max="3" width="6.57421875" style="84" customWidth="1"/>
    <col min="4" max="4" width="9.140625" style="84" hidden="1" customWidth="1"/>
    <col min="5" max="5" width="31.28125" style="84" customWidth="1"/>
    <col min="6" max="6" width="14.8515625" style="84" customWidth="1"/>
    <col min="7" max="7" width="12.8515625" style="84" customWidth="1"/>
    <col min="8" max="8" width="4.8515625" style="86" customWidth="1"/>
    <col min="9" max="9" width="7.7109375" style="86" customWidth="1"/>
    <col min="10" max="10" width="3.8515625" style="86" customWidth="1"/>
    <col min="11" max="11" width="5.140625" style="86" customWidth="1"/>
    <col min="12" max="12" width="7.7109375" style="86" customWidth="1"/>
    <col min="13" max="13" width="3.7109375" style="86" customWidth="1"/>
    <col min="14" max="14" width="5.140625" style="86" customWidth="1"/>
    <col min="15" max="15" width="7.7109375" style="86" customWidth="1"/>
    <col min="16" max="16" width="4.7109375" style="86" customWidth="1"/>
    <col min="17" max="18" width="4.421875" style="86" customWidth="1"/>
    <col min="19" max="19" width="6.421875" style="86" customWidth="1"/>
    <col min="20" max="20" width="8.57421875" style="86" customWidth="1"/>
    <col min="21" max="16384" width="9.140625" style="86" customWidth="1"/>
  </cols>
  <sheetData>
    <row r="1" spans="1:20" s="54" customFormat="1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6" customFormat="1" ht="15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58" customFormat="1" ht="14.2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69" customFormat="1" ht="19.5" customHeight="1">
      <c r="A4" s="88" t="s">
        <v>82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6" s="9" customFormat="1" ht="13.5" customHeight="1">
      <c r="A5" s="7" t="s">
        <v>83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  <c r="W5" s="8"/>
      <c r="X5" s="8"/>
      <c r="Y5" s="8"/>
      <c r="Z5" s="8"/>
    </row>
    <row r="6" spans="1:20" s="61" customFormat="1" ht="15.75" customHeight="1">
      <c r="A6" s="59" t="s">
        <v>4</v>
      </c>
      <c r="B6" s="59"/>
      <c r="C6" s="59"/>
      <c r="D6" s="59"/>
      <c r="E6" s="59"/>
      <c r="F6" s="59"/>
      <c r="G6" s="60"/>
      <c r="T6" s="62" t="s">
        <v>5</v>
      </c>
    </row>
    <row r="7" spans="1:20" s="66" customFormat="1" ht="15" customHeight="1">
      <c r="A7" s="63" t="s">
        <v>6</v>
      </c>
      <c r="B7" s="15" t="s">
        <v>7</v>
      </c>
      <c r="C7" s="16" t="s">
        <v>8</v>
      </c>
      <c r="D7" s="16" t="s">
        <v>9</v>
      </c>
      <c r="E7" s="15" t="s">
        <v>10</v>
      </c>
      <c r="F7" s="15" t="s">
        <v>11</v>
      </c>
      <c r="G7" s="15" t="s">
        <v>12</v>
      </c>
      <c r="H7" s="17" t="s">
        <v>13</v>
      </c>
      <c r="I7" s="17"/>
      <c r="J7" s="17"/>
      <c r="K7" s="18" t="s">
        <v>14</v>
      </c>
      <c r="L7" s="18"/>
      <c r="M7" s="18"/>
      <c r="N7" s="17" t="s">
        <v>15</v>
      </c>
      <c r="O7" s="17"/>
      <c r="P7" s="17"/>
      <c r="Q7" s="89" t="s">
        <v>16</v>
      </c>
      <c r="R7" s="89"/>
      <c r="S7" s="64" t="s">
        <v>17</v>
      </c>
      <c r="T7" s="65" t="s">
        <v>18</v>
      </c>
    </row>
    <row r="8" spans="1:20" s="66" customFormat="1" ht="32.25" customHeight="1">
      <c r="A8" s="63"/>
      <c r="B8" s="15"/>
      <c r="C8" s="16"/>
      <c r="D8" s="16"/>
      <c r="E8" s="15"/>
      <c r="F8" s="15"/>
      <c r="G8" s="15"/>
      <c r="H8" s="90" t="s">
        <v>19</v>
      </c>
      <c r="I8" s="91" t="s">
        <v>20</v>
      </c>
      <c r="J8" s="90" t="s">
        <v>6</v>
      </c>
      <c r="K8" s="90" t="s">
        <v>19</v>
      </c>
      <c r="L8" s="91" t="s">
        <v>20</v>
      </c>
      <c r="M8" s="90" t="s">
        <v>6</v>
      </c>
      <c r="N8" s="90" t="s">
        <v>19</v>
      </c>
      <c r="O8" s="92" t="s">
        <v>20</v>
      </c>
      <c r="P8" s="90" t="s">
        <v>6</v>
      </c>
      <c r="Q8" s="93" t="s">
        <v>21</v>
      </c>
      <c r="R8" s="93" t="s">
        <v>22</v>
      </c>
      <c r="S8" s="64"/>
      <c r="T8" s="65"/>
    </row>
    <row r="9" spans="1:20" s="69" customFormat="1" ht="15" customHeight="1">
      <c r="A9" s="94" t="s">
        <v>58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0" s="66" customFormat="1" ht="29.25" customHeight="1">
      <c r="A10" s="95">
        <v>1</v>
      </c>
      <c r="B10" s="28" t="s">
        <v>67</v>
      </c>
      <c r="C10" s="29" t="s">
        <v>25</v>
      </c>
      <c r="D10" s="30"/>
      <c r="E10" s="31" t="s">
        <v>84</v>
      </c>
      <c r="F10" s="29"/>
      <c r="G10" s="29" t="s">
        <v>35</v>
      </c>
      <c r="H10" s="32">
        <v>152</v>
      </c>
      <c r="I10" s="33">
        <f>H10/2.2-IF($Q10=1,0.5,IF($Q10=2,1.5,0))</f>
        <v>69.09090909090908</v>
      </c>
      <c r="J10" s="34">
        <f>RANK(I10,I$10:I$13,0)</f>
        <v>2</v>
      </c>
      <c r="K10" s="35">
        <v>149</v>
      </c>
      <c r="L10" s="33">
        <f>K10/2.2-IF($Q10=1,0.5,IF($Q10=2,1.5,0))</f>
        <v>67.72727272727272</v>
      </c>
      <c r="M10" s="34">
        <f>RANK(L10,L$10:L$13,0)</f>
        <v>1</v>
      </c>
      <c r="N10" s="35">
        <v>155</v>
      </c>
      <c r="O10" s="33">
        <f>N10/2.2-IF($Q10=1,0.5,IF($Q10=2,1.5,0))</f>
        <v>70.45454545454545</v>
      </c>
      <c r="P10" s="34">
        <f>RANK(O10,O$10:O$13,0)</f>
        <v>1</v>
      </c>
      <c r="Q10" s="36"/>
      <c r="R10" s="37"/>
      <c r="S10" s="38">
        <f>N10+K10+H10</f>
        <v>456</v>
      </c>
      <c r="T10" s="33">
        <f>ROUND(SUM(I10,L10,O10)/3,3)</f>
        <v>69.091</v>
      </c>
    </row>
    <row r="11" spans="1:20" s="66" customFormat="1" ht="29.25" customHeight="1">
      <c r="A11" s="95">
        <v>2</v>
      </c>
      <c r="B11" s="28" t="s">
        <v>30</v>
      </c>
      <c r="C11" s="29" t="s">
        <v>31</v>
      </c>
      <c r="D11" s="30"/>
      <c r="E11" s="31" t="s">
        <v>85</v>
      </c>
      <c r="F11" s="29"/>
      <c r="G11" s="29" t="s">
        <v>35</v>
      </c>
      <c r="H11" s="32">
        <v>150.5</v>
      </c>
      <c r="I11" s="33">
        <f>H11/2.2-IF($Q11=1,0.5,IF($Q11=2,1.5,0))</f>
        <v>68.4090909090909</v>
      </c>
      <c r="J11" s="34">
        <f aca="true" t="shared" si="0" ref="J11:J13">RANK(I11,I$10:I$13,0)</f>
        <v>3</v>
      </c>
      <c r="K11" s="35">
        <v>149</v>
      </c>
      <c r="L11" s="33">
        <f>K11/2.2-IF($Q11=1,0.5,IF($Q11=2,1.5,0))</f>
        <v>67.72727272727272</v>
      </c>
      <c r="M11" s="34">
        <f aca="true" t="shared" si="1" ref="M11:M13">RANK(L11,L$10:L$13,0)</f>
        <v>1</v>
      </c>
      <c r="N11" s="35">
        <v>150</v>
      </c>
      <c r="O11" s="33">
        <f>N11/2.2-IF($Q11=1,0.5,IF($Q11=2,1.5,0))</f>
        <v>68.18181818181817</v>
      </c>
      <c r="P11" s="34">
        <f aca="true" t="shared" si="2" ref="P11:P13">RANK(O11,O$10:O$13,0)</f>
        <v>2</v>
      </c>
      <c r="Q11" s="36"/>
      <c r="R11" s="37"/>
      <c r="S11" s="38">
        <f>N11+K11+H11</f>
        <v>449.5</v>
      </c>
      <c r="T11" s="33">
        <f>ROUND(SUM(I11,L11,O11)/3,3)</f>
        <v>68.106</v>
      </c>
    </row>
    <row r="12" spans="1:20" s="66" customFormat="1" ht="29.25" customHeight="1">
      <c r="A12" s="95">
        <v>3</v>
      </c>
      <c r="B12" s="28" t="s">
        <v>86</v>
      </c>
      <c r="C12" s="29" t="s">
        <v>25</v>
      </c>
      <c r="D12" s="30" t="s">
        <v>87</v>
      </c>
      <c r="E12" s="31" t="s">
        <v>88</v>
      </c>
      <c r="F12" s="29" t="s">
        <v>89</v>
      </c>
      <c r="G12" s="29" t="s">
        <v>46</v>
      </c>
      <c r="H12" s="32">
        <v>152.5</v>
      </c>
      <c r="I12" s="33">
        <f>H12/2.2-IF($Q12=1,0.5,IF($Q12=2,1.5,0))</f>
        <v>69.31818181818181</v>
      </c>
      <c r="J12" s="34">
        <f t="shared" si="0"/>
        <v>1</v>
      </c>
      <c r="K12" s="35">
        <v>146.5</v>
      </c>
      <c r="L12" s="33">
        <f>K12/2.2-IF($Q12=1,0.5,IF($Q12=2,1.5,0))</f>
        <v>66.59090909090908</v>
      </c>
      <c r="M12" s="34">
        <f t="shared" si="1"/>
        <v>3</v>
      </c>
      <c r="N12" s="35">
        <v>146.5</v>
      </c>
      <c r="O12" s="33">
        <f>N12/2.2-IF($Q12=1,0.5,IF($Q12=2,1.5,0))</f>
        <v>66.59090909090908</v>
      </c>
      <c r="P12" s="34">
        <f t="shared" si="2"/>
        <v>3</v>
      </c>
      <c r="Q12" s="36"/>
      <c r="R12" s="37"/>
      <c r="S12" s="38">
        <f>N12+K12+H12</f>
        <v>445.5</v>
      </c>
      <c r="T12" s="33">
        <f>ROUND(SUM(I12,L12,O12)/3,3)</f>
        <v>67.5</v>
      </c>
    </row>
    <row r="13" spans="1:20" s="66" customFormat="1" ht="29.25" customHeight="1">
      <c r="A13" s="95">
        <v>4</v>
      </c>
      <c r="B13" s="28" t="s">
        <v>90</v>
      </c>
      <c r="C13" s="29">
        <v>1</v>
      </c>
      <c r="D13" s="30"/>
      <c r="E13" s="31" t="s">
        <v>91</v>
      </c>
      <c r="F13" s="29"/>
      <c r="G13" s="29" t="s">
        <v>46</v>
      </c>
      <c r="H13" s="32">
        <v>139</v>
      </c>
      <c r="I13" s="33">
        <f>H13/2.2-IF($Q13=1,0.5,IF($Q13=2,1.5,0))</f>
        <v>63.18181818181818</v>
      </c>
      <c r="J13" s="34">
        <f t="shared" si="0"/>
        <v>4</v>
      </c>
      <c r="K13" s="35">
        <v>138.5</v>
      </c>
      <c r="L13" s="33">
        <f>K13/2.2-IF($Q13=1,0.5,IF($Q13=2,1.5,0))</f>
        <v>62.954545454545446</v>
      </c>
      <c r="M13" s="34">
        <f t="shared" si="1"/>
        <v>4</v>
      </c>
      <c r="N13" s="35">
        <v>140.5</v>
      </c>
      <c r="O13" s="33">
        <f>N13/2.2-IF($Q13=1,0.5,IF($Q13=2,1.5,0))</f>
        <v>63.86363636363636</v>
      </c>
      <c r="P13" s="34">
        <f t="shared" si="2"/>
        <v>4</v>
      </c>
      <c r="Q13" s="36"/>
      <c r="R13" s="37"/>
      <c r="S13" s="38">
        <f>N13+K13+H13</f>
        <v>418</v>
      </c>
      <c r="T13" s="33">
        <f>ROUND(SUM(I13,L13,O13)/3,3)</f>
        <v>63.333</v>
      </c>
    </row>
    <row r="14" spans="1:20" s="69" customFormat="1" ht="15" customHeight="1">
      <c r="A14" s="94" t="s">
        <v>92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1:20" s="66" customFormat="1" ht="29.25" customHeight="1">
      <c r="A15" s="95">
        <v>1</v>
      </c>
      <c r="B15" s="28" t="s">
        <v>93</v>
      </c>
      <c r="C15" s="29" t="s">
        <v>37</v>
      </c>
      <c r="D15" s="30"/>
      <c r="E15" s="31" t="s">
        <v>94</v>
      </c>
      <c r="F15" s="29"/>
      <c r="G15" s="29" t="s">
        <v>46</v>
      </c>
      <c r="H15" s="32">
        <v>145</v>
      </c>
      <c r="I15" s="33">
        <f>H15/2.2-IF($Q15=1,0.5,IF($Q15=2,1.5,0))</f>
        <v>65.9090909090909</v>
      </c>
      <c r="J15" s="34">
        <f>RANK(I15,I$15:I$19,0)</f>
        <v>2</v>
      </c>
      <c r="K15" s="35">
        <v>144.5</v>
      </c>
      <c r="L15" s="33">
        <f>K15/2.2-IF($Q15=1,0.5,IF($Q15=2,1.5,0))</f>
        <v>65.68181818181817</v>
      </c>
      <c r="M15" s="34">
        <f>RANK(L15,L$15:L$19,0)</f>
        <v>1</v>
      </c>
      <c r="N15" s="35">
        <v>146.5</v>
      </c>
      <c r="O15" s="33">
        <f>N15/2.2-IF($Q15=1,0.5,IF($Q15=2,1.5,0))</f>
        <v>66.59090909090908</v>
      </c>
      <c r="P15" s="34">
        <f>RANK(O15,O$15:O$19,0)</f>
        <v>1</v>
      </c>
      <c r="Q15" s="36"/>
      <c r="R15" s="37"/>
      <c r="S15" s="38">
        <f>N15+K15+H15</f>
        <v>436</v>
      </c>
      <c r="T15" s="33">
        <f>ROUND(SUM(I15,L15,O15)/3,3)</f>
        <v>66.061</v>
      </c>
    </row>
    <row r="16" spans="1:20" s="66" customFormat="1" ht="29.25" customHeight="1">
      <c r="A16" s="95">
        <v>2</v>
      </c>
      <c r="B16" s="28" t="s">
        <v>95</v>
      </c>
      <c r="C16" s="29" t="s">
        <v>37</v>
      </c>
      <c r="D16" s="30" t="s">
        <v>96</v>
      </c>
      <c r="E16" s="31" t="s">
        <v>97</v>
      </c>
      <c r="F16" s="29" t="s">
        <v>98</v>
      </c>
      <c r="G16" s="29" t="s">
        <v>46</v>
      </c>
      <c r="H16" s="32">
        <v>146</v>
      </c>
      <c r="I16" s="33">
        <f>H16/2.2-IF($Q16=1,0.5,IF($Q16=2,1.5,0))</f>
        <v>66.36363636363636</v>
      </c>
      <c r="J16" s="34">
        <f aca="true" t="shared" si="3" ref="J16:J19">RANK(I16,I$15:I$19,0)</f>
        <v>1</v>
      </c>
      <c r="K16" s="35">
        <v>139.5</v>
      </c>
      <c r="L16" s="33">
        <f>K16/2.2-IF($Q16=1,0.5,IF($Q16=2,1.5,0))</f>
        <v>63.40909090909091</v>
      </c>
      <c r="M16" s="34">
        <f aca="true" t="shared" si="4" ref="M16:M19">RANK(L16,L$15:L$19,0)</f>
        <v>3</v>
      </c>
      <c r="N16" s="35">
        <v>139.5</v>
      </c>
      <c r="O16" s="33">
        <f>N16/2.2-IF($Q16=1,0.5,IF($Q16=2,1.5,0))</f>
        <v>63.40909090909091</v>
      </c>
      <c r="P16" s="34">
        <f aca="true" t="shared" si="5" ref="P16:P19">RANK(O16,O$15:O$19,0)</f>
        <v>2</v>
      </c>
      <c r="Q16" s="36"/>
      <c r="R16" s="37"/>
      <c r="S16" s="38">
        <f>N16+K16+H16</f>
        <v>425</v>
      </c>
      <c r="T16" s="33">
        <f>ROUND(SUM(I16,L16,O16)/3,3)</f>
        <v>64.394</v>
      </c>
    </row>
    <row r="17" spans="1:20" s="66" customFormat="1" ht="29.25" customHeight="1">
      <c r="A17" s="95">
        <v>3</v>
      </c>
      <c r="B17" s="28" t="s">
        <v>99</v>
      </c>
      <c r="C17" s="29" t="s">
        <v>37</v>
      </c>
      <c r="D17" s="30"/>
      <c r="E17" s="31" t="s">
        <v>100</v>
      </c>
      <c r="F17" s="29"/>
      <c r="G17" s="29" t="s">
        <v>35</v>
      </c>
      <c r="H17" s="32">
        <v>139.5</v>
      </c>
      <c r="I17" s="33">
        <f>H17/2.2-IF($Q17=1,0.5,IF($Q17=2,1.5,0))</f>
        <v>63.40909090909091</v>
      </c>
      <c r="J17" s="34">
        <f t="shared" si="3"/>
        <v>3</v>
      </c>
      <c r="K17" s="35">
        <v>138</v>
      </c>
      <c r="L17" s="33">
        <f>K17/2.2-IF($Q17=1,0.5,IF($Q17=2,1.5,0))</f>
        <v>62.72727272727272</v>
      </c>
      <c r="M17" s="34">
        <f t="shared" si="4"/>
        <v>4</v>
      </c>
      <c r="N17" s="35">
        <v>138</v>
      </c>
      <c r="O17" s="33">
        <f>N17/2.2-IF($Q17=1,0.5,IF($Q17=2,1.5,0))</f>
        <v>62.72727272727272</v>
      </c>
      <c r="P17" s="34">
        <f t="shared" si="5"/>
        <v>3</v>
      </c>
      <c r="Q17" s="36"/>
      <c r="R17" s="37"/>
      <c r="S17" s="38">
        <f>N17+K17+H17</f>
        <v>415.5</v>
      </c>
      <c r="T17" s="33">
        <f>ROUND(SUM(I17,L17,O17)/3,3)</f>
        <v>62.955</v>
      </c>
    </row>
    <row r="18" spans="1:20" s="66" customFormat="1" ht="29.25" customHeight="1">
      <c r="A18" s="95">
        <v>4</v>
      </c>
      <c r="B18" s="28" t="s">
        <v>99</v>
      </c>
      <c r="C18" s="96" t="s">
        <v>37</v>
      </c>
      <c r="D18" s="30" t="s">
        <v>101</v>
      </c>
      <c r="E18" s="31" t="s">
        <v>102</v>
      </c>
      <c r="F18" s="29" t="s">
        <v>103</v>
      </c>
      <c r="G18" s="97" t="s">
        <v>35</v>
      </c>
      <c r="H18" s="32">
        <v>138</v>
      </c>
      <c r="I18" s="33">
        <f>H18/2.2-IF($Q18=1,0.5,IF($Q18=2,1.5,0))</f>
        <v>62.72727272727272</v>
      </c>
      <c r="J18" s="34">
        <f t="shared" si="3"/>
        <v>4</v>
      </c>
      <c r="K18" s="35">
        <v>142</v>
      </c>
      <c r="L18" s="33">
        <f>K18/2.2-IF($Q18=1,0.5,IF($Q18=2,1.5,0))</f>
        <v>64.54545454545455</v>
      </c>
      <c r="M18" s="34">
        <f t="shared" si="4"/>
        <v>2</v>
      </c>
      <c r="N18" s="35">
        <v>135.5</v>
      </c>
      <c r="O18" s="33">
        <f>N18/2.2-IF($Q18=1,0.5,IF($Q18=2,1.5,0))</f>
        <v>61.590909090909086</v>
      </c>
      <c r="P18" s="34">
        <f t="shared" si="5"/>
        <v>4</v>
      </c>
      <c r="Q18" s="36"/>
      <c r="R18" s="37"/>
      <c r="S18" s="38">
        <f>N18+K18+H18</f>
        <v>415.5</v>
      </c>
      <c r="T18" s="33">
        <f>ROUND(SUM(I18,L18,O18)/3,3)</f>
        <v>62.955</v>
      </c>
    </row>
    <row r="19" spans="1:20" s="66" customFormat="1" ht="29.25" customHeight="1">
      <c r="A19" s="95">
        <v>5</v>
      </c>
      <c r="B19" s="28" t="s">
        <v>104</v>
      </c>
      <c r="C19" s="29" t="s">
        <v>37</v>
      </c>
      <c r="D19" s="30"/>
      <c r="E19" s="31" t="s">
        <v>105</v>
      </c>
      <c r="F19" s="29"/>
      <c r="G19" s="29" t="s">
        <v>46</v>
      </c>
      <c r="H19" s="32">
        <v>126</v>
      </c>
      <c r="I19" s="33">
        <f>H19/2.2-IF($Q19=1,0.5,IF($Q19=2,1.5,0))</f>
        <v>57.272727272727266</v>
      </c>
      <c r="J19" s="34">
        <f t="shared" si="3"/>
        <v>5</v>
      </c>
      <c r="K19" s="35">
        <v>128.5</v>
      </c>
      <c r="L19" s="33">
        <f>K19/2.2-IF($Q19=1,0.5,IF($Q19=2,1.5,0))</f>
        <v>58.40909090909091</v>
      </c>
      <c r="M19" s="34">
        <f t="shared" si="4"/>
        <v>5</v>
      </c>
      <c r="N19" s="35">
        <v>130.5</v>
      </c>
      <c r="O19" s="33">
        <f>N19/2.2-IF($Q19=1,0.5,IF($Q19=2,1.5,0))</f>
        <v>59.31818181818181</v>
      </c>
      <c r="P19" s="34">
        <f t="shared" si="5"/>
        <v>5</v>
      </c>
      <c r="Q19" s="36"/>
      <c r="R19" s="37"/>
      <c r="S19" s="38">
        <f>N19+K19+H19</f>
        <v>385</v>
      </c>
      <c r="T19" s="33">
        <f>ROUND(SUM(I19,L19,O19)/3,3)</f>
        <v>58.333</v>
      </c>
    </row>
    <row r="20" spans="1:20" s="69" customFormat="1" ht="15" customHeight="1">
      <c r="A20" s="94" t="s">
        <v>106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1:20" s="66" customFormat="1" ht="29.25" customHeight="1">
      <c r="A21" s="95">
        <v>1</v>
      </c>
      <c r="B21" s="28" t="s">
        <v>107</v>
      </c>
      <c r="C21" s="29" t="s">
        <v>37</v>
      </c>
      <c r="D21" s="30" t="s">
        <v>108</v>
      </c>
      <c r="E21" s="31" t="s">
        <v>109</v>
      </c>
      <c r="F21" s="29" t="s">
        <v>110</v>
      </c>
      <c r="G21" s="29" t="s">
        <v>46</v>
      </c>
      <c r="H21" s="32">
        <v>146.5</v>
      </c>
      <c r="I21" s="33">
        <f>H21/2.2-IF($Q21=1,0.5,IF($Q21=2,1.5,0))</f>
        <v>66.59090909090908</v>
      </c>
      <c r="J21" s="34">
        <f>RANK(I21,I$21:I$25,0)</f>
        <v>3</v>
      </c>
      <c r="K21" s="35">
        <v>151</v>
      </c>
      <c r="L21" s="33">
        <f>K21/2.2-IF($Q21=1,0.5,IF($Q21=2,1.5,0))</f>
        <v>68.63636363636363</v>
      </c>
      <c r="M21" s="34">
        <f>RANK(L21,L$21:L$25,0)</f>
        <v>1</v>
      </c>
      <c r="N21" s="35">
        <v>152</v>
      </c>
      <c r="O21" s="33">
        <f>N21/2.2-IF($Q21=1,0.5,IF($Q21=2,1.5,0))</f>
        <v>69.09090909090908</v>
      </c>
      <c r="P21" s="34">
        <f>RANK(O21,O$21:O$25,0)</f>
        <v>1</v>
      </c>
      <c r="Q21" s="36"/>
      <c r="R21" s="37"/>
      <c r="S21" s="38">
        <f>N21+K21+H21</f>
        <v>449.5</v>
      </c>
      <c r="T21" s="33">
        <f>ROUND(SUM(I21,L21,O21)/3,3)</f>
        <v>68.106</v>
      </c>
    </row>
    <row r="22" spans="1:20" s="66" customFormat="1" ht="29.25" customHeight="1">
      <c r="A22" s="95">
        <v>2</v>
      </c>
      <c r="B22" s="28" t="s">
        <v>111</v>
      </c>
      <c r="C22" s="29" t="s">
        <v>37</v>
      </c>
      <c r="D22" s="30" t="s">
        <v>112</v>
      </c>
      <c r="E22" s="31" t="s">
        <v>113</v>
      </c>
      <c r="F22" s="29" t="s">
        <v>114</v>
      </c>
      <c r="G22" s="97" t="s">
        <v>35</v>
      </c>
      <c r="H22" s="32">
        <v>150</v>
      </c>
      <c r="I22" s="33">
        <f>H22/2.2-IF($Q22=1,0.5,IF($Q22=2,1.5,0))</f>
        <v>68.18181818181817</v>
      </c>
      <c r="J22" s="34">
        <f aca="true" t="shared" si="6" ref="J22:J25">RANK(I22,I$21:I$25,0)</f>
        <v>1</v>
      </c>
      <c r="K22" s="35">
        <v>147</v>
      </c>
      <c r="L22" s="33">
        <f>K22/2.2-IF($Q22=1,0.5,IF($Q22=2,1.5,0))</f>
        <v>66.81818181818181</v>
      </c>
      <c r="M22" s="34">
        <f aca="true" t="shared" si="7" ref="M22:M25">RANK(L22,L$21:L$25,0)</f>
        <v>2</v>
      </c>
      <c r="N22" s="35">
        <v>148.5</v>
      </c>
      <c r="O22" s="33">
        <f>N22/2.2-IF($Q22=1,0.5,IF($Q22=2,1.5,0))</f>
        <v>67.5</v>
      </c>
      <c r="P22" s="34">
        <f aca="true" t="shared" si="8" ref="P22:P25">RANK(O22,O$21:O$25,0)</f>
        <v>3</v>
      </c>
      <c r="Q22" s="36"/>
      <c r="R22" s="37"/>
      <c r="S22" s="38">
        <f>N22+K22+H22</f>
        <v>445.5</v>
      </c>
      <c r="T22" s="33">
        <f>ROUND(SUM(I22,L22,O22)/3,3)</f>
        <v>67.5</v>
      </c>
    </row>
    <row r="23" spans="1:20" s="66" customFormat="1" ht="29.25" customHeight="1">
      <c r="A23" s="95">
        <v>3</v>
      </c>
      <c r="B23" s="28" t="s">
        <v>115</v>
      </c>
      <c r="C23" s="29" t="s">
        <v>37</v>
      </c>
      <c r="D23" s="30"/>
      <c r="E23" s="31" t="s">
        <v>116</v>
      </c>
      <c r="F23" s="29"/>
      <c r="G23" s="29" t="s">
        <v>35</v>
      </c>
      <c r="H23" s="32">
        <v>148.5</v>
      </c>
      <c r="I23" s="33">
        <f>H23/2.2-IF($Q23=1,0.5,IF($Q23=2,1.5,0))</f>
        <v>67.5</v>
      </c>
      <c r="J23" s="34">
        <f t="shared" si="6"/>
        <v>2</v>
      </c>
      <c r="K23" s="35">
        <v>144.5</v>
      </c>
      <c r="L23" s="33">
        <f>K23/2.2-IF($Q23=1,0.5,IF($Q23=2,1.5,0))</f>
        <v>65.68181818181817</v>
      </c>
      <c r="M23" s="34">
        <f t="shared" si="7"/>
        <v>4</v>
      </c>
      <c r="N23" s="35">
        <v>148</v>
      </c>
      <c r="O23" s="33">
        <f>N23/2.2-IF($Q23=1,0.5,IF($Q23=2,1.5,0))</f>
        <v>67.27272727272727</v>
      </c>
      <c r="P23" s="34">
        <f t="shared" si="8"/>
        <v>4</v>
      </c>
      <c r="Q23" s="36"/>
      <c r="R23" s="37"/>
      <c r="S23" s="38">
        <f>N23+K23+H23</f>
        <v>441</v>
      </c>
      <c r="T23" s="33">
        <f>ROUND(SUM(I23,L23,O23)/3,3)</f>
        <v>66.818</v>
      </c>
    </row>
    <row r="24" spans="1:20" s="66" customFormat="1" ht="29.25" customHeight="1">
      <c r="A24" s="95">
        <v>4</v>
      </c>
      <c r="B24" s="28" t="s">
        <v>107</v>
      </c>
      <c r="C24" s="29" t="s">
        <v>37</v>
      </c>
      <c r="D24" s="30"/>
      <c r="E24" s="31" t="s">
        <v>117</v>
      </c>
      <c r="F24" s="29"/>
      <c r="G24" s="29" t="s">
        <v>46</v>
      </c>
      <c r="H24" s="32">
        <v>144</v>
      </c>
      <c r="I24" s="33">
        <f>H24/2.2-IF($Q24=1,0.5,IF($Q24=2,1.5,0))</f>
        <v>64.95454545454545</v>
      </c>
      <c r="J24" s="34">
        <f t="shared" si="6"/>
        <v>4</v>
      </c>
      <c r="K24" s="35">
        <v>146</v>
      </c>
      <c r="L24" s="33">
        <f>K24/2.2-IF($Q24=1,0.5,IF($Q24=2,1.5,0))</f>
        <v>65.86363636363636</v>
      </c>
      <c r="M24" s="34">
        <f t="shared" si="7"/>
        <v>3</v>
      </c>
      <c r="N24" s="35">
        <v>152.5</v>
      </c>
      <c r="O24" s="33">
        <f>N24/2.2-IF($Q24=1,0.5,IF($Q24=2,1.5,0))</f>
        <v>68.81818181818181</v>
      </c>
      <c r="P24" s="34">
        <f t="shared" si="8"/>
        <v>2</v>
      </c>
      <c r="Q24" s="36">
        <v>1</v>
      </c>
      <c r="R24" s="37"/>
      <c r="S24" s="38">
        <f>N24+K24+H24</f>
        <v>442.5</v>
      </c>
      <c r="T24" s="33">
        <f>ROUND(SUM(I24,L24,O24)/3,3)</f>
        <v>66.545</v>
      </c>
    </row>
    <row r="25" spans="1:20" s="66" customFormat="1" ht="29.25" customHeight="1">
      <c r="A25" s="95">
        <v>5</v>
      </c>
      <c r="B25" s="28" t="s">
        <v>118</v>
      </c>
      <c r="C25" s="29" t="s">
        <v>37</v>
      </c>
      <c r="D25" s="30" t="s">
        <v>119</v>
      </c>
      <c r="E25" s="31" t="s">
        <v>120</v>
      </c>
      <c r="F25" s="29" t="s">
        <v>121</v>
      </c>
      <c r="G25" s="29" t="s">
        <v>46</v>
      </c>
      <c r="H25" s="32">
        <v>133</v>
      </c>
      <c r="I25" s="33">
        <f>H25/2.2-IF($Q25=1,0.5,IF($Q25=2,1.5,0))</f>
        <v>60.454545454545446</v>
      </c>
      <c r="J25" s="34">
        <f t="shared" si="6"/>
        <v>5</v>
      </c>
      <c r="K25" s="35">
        <v>135</v>
      </c>
      <c r="L25" s="33">
        <f>K25/2.2-IF($Q25=1,0.5,IF($Q25=2,1.5,0))</f>
        <v>61.36363636363636</v>
      </c>
      <c r="M25" s="34">
        <f t="shared" si="7"/>
        <v>5</v>
      </c>
      <c r="N25" s="35">
        <v>134.5</v>
      </c>
      <c r="O25" s="33">
        <f>N25/2.2-IF($Q25=1,0.5,IF($Q25=2,1.5,0))</f>
        <v>61.13636363636363</v>
      </c>
      <c r="P25" s="34">
        <f t="shared" si="8"/>
        <v>5</v>
      </c>
      <c r="Q25" s="36"/>
      <c r="R25" s="37"/>
      <c r="S25" s="38">
        <f>N25+K25+H25</f>
        <v>402.5</v>
      </c>
      <c r="T25" s="33">
        <f>ROUND(SUM(I25,L25,O25)/3,3)</f>
        <v>60.985</v>
      </c>
    </row>
    <row r="26" spans="2:20" s="76" customFormat="1" ht="20.25" customHeight="1">
      <c r="B26" s="77" t="s">
        <v>47</v>
      </c>
      <c r="C26" s="77"/>
      <c r="D26" s="78"/>
      <c r="E26" s="79" t="s">
        <v>48</v>
      </c>
      <c r="F26" s="79"/>
      <c r="G26" s="79"/>
      <c r="H26" s="80"/>
      <c r="I26" s="80"/>
      <c r="J26" s="80"/>
      <c r="K26" s="80"/>
      <c r="L26" s="80"/>
      <c r="M26" s="80"/>
      <c r="N26" s="80"/>
      <c r="O26" s="80"/>
      <c r="P26" s="80"/>
      <c r="Q26" s="81"/>
      <c r="R26" s="81"/>
      <c r="S26" s="80"/>
      <c r="T26" s="80"/>
    </row>
    <row r="27" spans="2:20" s="76" customFormat="1" ht="20.25" customHeight="1">
      <c r="B27" s="77" t="s">
        <v>49</v>
      </c>
      <c r="C27" s="77"/>
      <c r="D27" s="78"/>
      <c r="E27" s="82" t="s">
        <v>50</v>
      </c>
      <c r="F27" s="82"/>
      <c r="G27" s="82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30" spans="1:20" s="66" customFormat="1" ht="14.25" customHeight="1">
      <c r="A30" s="94" t="s">
        <v>122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</row>
    <row r="39" s="69" customFormat="1" ht="15" customHeight="1"/>
  </sheetData>
  <sheetProtection selectLockedCells="1" selectUnlockedCells="1"/>
  <mergeCells count="27">
    <mergeCell ref="B27:C27"/>
    <mergeCell ref="E27:G27"/>
    <mergeCell ref="A30:T30"/>
    <mergeCell ref="T7:T8"/>
    <mergeCell ref="A9:T9"/>
    <mergeCell ref="A14:T14"/>
    <mergeCell ref="A20:T20"/>
    <mergeCell ref="B26:C26"/>
    <mergeCell ref="E26:G26"/>
    <mergeCell ref="G7:G8"/>
    <mergeCell ref="H7:J7"/>
    <mergeCell ref="K7:M7"/>
    <mergeCell ref="N7:P7"/>
    <mergeCell ref="Q7:R7"/>
    <mergeCell ref="S7:S8"/>
    <mergeCell ref="A7:A8"/>
    <mergeCell ref="B7:B8"/>
    <mergeCell ref="C7:C8"/>
    <mergeCell ref="D7:D8"/>
    <mergeCell ref="E7:E8"/>
    <mergeCell ref="F7:F8"/>
    <mergeCell ref="A1:T1"/>
    <mergeCell ref="A2:T2"/>
    <mergeCell ref="A3:T3"/>
    <mergeCell ref="A4:T4"/>
    <mergeCell ref="A5:T5"/>
    <mergeCell ref="A6:F6"/>
  </mergeCells>
  <printOptions horizontalCentered="1"/>
  <pageMargins left="0" right="0" top="0" bottom="0" header="0.5118055555555555" footer="0.511805555555555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AA174"/>
  <sheetViews>
    <sheetView view="pageBreakPreview" zoomScaleSheetLayoutView="100" workbookViewId="0" topLeftCell="A7">
      <selection activeCell="A14" sqref="A14:XFD15"/>
    </sheetView>
  </sheetViews>
  <sheetFormatPr defaultColWidth="9.140625" defaultRowHeight="15"/>
  <cols>
    <col min="1" max="1" width="7.421875" style="86" customWidth="1"/>
    <col min="2" max="2" width="13.8515625" style="84" customWidth="1"/>
    <col min="3" max="3" width="5.140625" style="84" customWidth="1"/>
    <col min="4" max="4" width="9.140625" style="84" hidden="1" customWidth="1"/>
    <col min="5" max="5" width="25.57421875" style="84" customWidth="1"/>
    <col min="6" max="6" width="12.00390625" style="84" customWidth="1"/>
    <col min="7" max="7" width="12.8515625" style="84" customWidth="1"/>
    <col min="8" max="8" width="5.57421875" style="86" customWidth="1"/>
    <col min="9" max="9" width="7.7109375" style="86" customWidth="1"/>
    <col min="10" max="10" width="3.8515625" style="86" hidden="1" customWidth="1"/>
    <col min="11" max="11" width="5.140625" style="86" customWidth="1"/>
    <col min="12" max="12" width="7.7109375" style="86" customWidth="1"/>
    <col min="13" max="13" width="3.7109375" style="86" hidden="1" customWidth="1"/>
    <col min="14" max="14" width="5.140625" style="86" customWidth="1"/>
    <col min="15" max="15" width="7.7109375" style="86" customWidth="1"/>
    <col min="16" max="16" width="4.7109375" style="86" hidden="1" customWidth="1"/>
    <col min="17" max="18" width="4.421875" style="86" customWidth="1"/>
    <col min="19" max="19" width="6.421875" style="86" customWidth="1"/>
    <col min="20" max="20" width="8.57421875" style="86" customWidth="1"/>
    <col min="21" max="21" width="6.28125" style="86" customWidth="1"/>
    <col min="22" max="16384" width="9.140625" style="86" customWidth="1"/>
  </cols>
  <sheetData>
    <row r="1" spans="1:20" s="54" customFormat="1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6" customFormat="1" ht="15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58" customFormat="1" ht="14.2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7" s="9" customFormat="1" ht="15.75" customHeight="1">
      <c r="A4" s="7" t="s">
        <v>123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0" s="61" customFormat="1" ht="15.75" customHeight="1">
      <c r="A5" s="59" t="s">
        <v>4</v>
      </c>
      <c r="B5" s="59"/>
      <c r="C5" s="59"/>
      <c r="D5" s="59"/>
      <c r="E5" s="59"/>
      <c r="F5" s="59"/>
      <c r="G5" s="60"/>
      <c r="T5" s="62" t="s">
        <v>5</v>
      </c>
    </row>
    <row r="6" spans="1:21" s="66" customFormat="1" ht="15" customHeight="1">
      <c r="A6" s="63" t="s">
        <v>6</v>
      </c>
      <c r="B6" s="15" t="s">
        <v>7</v>
      </c>
      <c r="C6" s="16" t="s">
        <v>8</v>
      </c>
      <c r="D6" s="16" t="s">
        <v>9</v>
      </c>
      <c r="E6" s="15" t="s">
        <v>10</v>
      </c>
      <c r="F6" s="15" t="s">
        <v>11</v>
      </c>
      <c r="G6" s="15" t="s">
        <v>12</v>
      </c>
      <c r="H6" s="17" t="s">
        <v>13</v>
      </c>
      <c r="I6" s="17"/>
      <c r="J6" s="17"/>
      <c r="K6" s="18" t="s">
        <v>14</v>
      </c>
      <c r="L6" s="18"/>
      <c r="M6" s="18"/>
      <c r="N6" s="17" t="s">
        <v>15</v>
      </c>
      <c r="O6" s="17"/>
      <c r="P6" s="17"/>
      <c r="Q6" s="17" t="s">
        <v>16</v>
      </c>
      <c r="R6" s="17"/>
      <c r="S6" s="64" t="s">
        <v>17</v>
      </c>
      <c r="T6" s="98" t="s">
        <v>18</v>
      </c>
      <c r="U6" s="99" t="s">
        <v>124</v>
      </c>
    </row>
    <row r="7" spans="1:21" s="66" customFormat="1" ht="29.25" customHeight="1">
      <c r="A7" s="63"/>
      <c r="B7" s="15"/>
      <c r="C7" s="16"/>
      <c r="D7" s="16"/>
      <c r="E7" s="15"/>
      <c r="F7" s="15"/>
      <c r="G7" s="15"/>
      <c r="H7" s="90" t="s">
        <v>19</v>
      </c>
      <c r="I7" s="91" t="s">
        <v>20</v>
      </c>
      <c r="J7" s="90" t="s">
        <v>6</v>
      </c>
      <c r="K7" s="90" t="s">
        <v>19</v>
      </c>
      <c r="L7" s="91" t="s">
        <v>20</v>
      </c>
      <c r="M7" s="90" t="s">
        <v>6</v>
      </c>
      <c r="N7" s="90" t="s">
        <v>19</v>
      </c>
      <c r="O7" s="91" t="s">
        <v>20</v>
      </c>
      <c r="P7" s="90" t="s">
        <v>6</v>
      </c>
      <c r="Q7" s="67" t="s">
        <v>21</v>
      </c>
      <c r="R7" s="67" t="s">
        <v>22</v>
      </c>
      <c r="S7" s="64"/>
      <c r="T7" s="98"/>
      <c r="U7" s="100"/>
    </row>
    <row r="8" spans="1:21" s="69" customFormat="1" ht="19.5" customHeight="1">
      <c r="A8" s="88" t="s">
        <v>125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1"/>
    </row>
    <row r="9" spans="1:21" s="69" customFormat="1" ht="32.25" customHeight="1">
      <c r="A9" s="102">
        <v>1</v>
      </c>
      <c r="B9" s="28" t="s">
        <v>63</v>
      </c>
      <c r="C9" s="29" t="s">
        <v>25</v>
      </c>
      <c r="D9" s="30" t="s">
        <v>126</v>
      </c>
      <c r="E9" s="31" t="s">
        <v>127</v>
      </c>
      <c r="F9" s="29" t="s">
        <v>66</v>
      </c>
      <c r="G9" s="29" t="s">
        <v>46</v>
      </c>
      <c r="H9" s="32">
        <v>157</v>
      </c>
      <c r="I9" s="103">
        <f>H9/2.3</f>
        <v>68.26086956521739</v>
      </c>
      <c r="J9" s="34"/>
      <c r="K9" s="35">
        <v>155</v>
      </c>
      <c r="L9" s="103">
        <f>K9/2.3</f>
        <v>67.3913043478261</v>
      </c>
      <c r="M9" s="34"/>
      <c r="N9" s="35">
        <v>160</v>
      </c>
      <c r="O9" s="103">
        <f>N9/2.3</f>
        <v>69.56521739130436</v>
      </c>
      <c r="P9" s="34"/>
      <c r="Q9" s="36"/>
      <c r="R9" s="37"/>
      <c r="S9" s="38">
        <f>N9+K9+H9</f>
        <v>472</v>
      </c>
      <c r="T9" s="103">
        <f>(O9+L9+I9)/3</f>
        <v>68.40579710144927</v>
      </c>
      <c r="U9" s="104">
        <f>100-T9</f>
        <v>31.594202898550733</v>
      </c>
    </row>
    <row r="10" spans="1:21" s="69" customFormat="1" ht="32.25" customHeight="1">
      <c r="A10" s="102">
        <v>2</v>
      </c>
      <c r="B10" s="28" t="s">
        <v>128</v>
      </c>
      <c r="C10" s="29" t="s">
        <v>25</v>
      </c>
      <c r="D10" s="30" t="s">
        <v>129</v>
      </c>
      <c r="E10" s="31" t="s">
        <v>130</v>
      </c>
      <c r="F10" s="29" t="s">
        <v>131</v>
      </c>
      <c r="G10" s="29" t="s">
        <v>132</v>
      </c>
      <c r="H10" s="32">
        <v>154.5</v>
      </c>
      <c r="I10" s="103">
        <f>H10/2.3</f>
        <v>67.17391304347827</v>
      </c>
      <c r="J10" s="34"/>
      <c r="K10" s="35">
        <v>158</v>
      </c>
      <c r="L10" s="103">
        <f>K10/2.3</f>
        <v>68.69565217391305</v>
      </c>
      <c r="M10" s="34"/>
      <c r="N10" s="35">
        <v>155</v>
      </c>
      <c r="O10" s="103">
        <f>N10/2.3</f>
        <v>67.3913043478261</v>
      </c>
      <c r="P10" s="34"/>
      <c r="Q10" s="36"/>
      <c r="R10" s="37"/>
      <c r="S10" s="38">
        <f>N10+K10+H10</f>
        <v>467.5</v>
      </c>
      <c r="T10" s="103">
        <f>(O10+L10+I10)/3</f>
        <v>67.7536231884058</v>
      </c>
      <c r="U10" s="104">
        <f>100-T10</f>
        <v>32.2463768115942</v>
      </c>
    </row>
    <row r="11" spans="1:21" s="69" customFormat="1" ht="32.25" customHeight="1">
      <c r="A11" s="102">
        <v>3</v>
      </c>
      <c r="B11" s="28" t="s">
        <v>30</v>
      </c>
      <c r="C11" s="29" t="s">
        <v>31</v>
      </c>
      <c r="D11" s="30" t="s">
        <v>133</v>
      </c>
      <c r="E11" s="31" t="s">
        <v>134</v>
      </c>
      <c r="F11" s="29" t="s">
        <v>135</v>
      </c>
      <c r="G11" s="29" t="s">
        <v>35</v>
      </c>
      <c r="H11" s="32">
        <v>152</v>
      </c>
      <c r="I11" s="103">
        <f>H11/2.3</f>
        <v>66.08695652173914</v>
      </c>
      <c r="J11" s="34"/>
      <c r="K11" s="35">
        <v>154</v>
      </c>
      <c r="L11" s="103">
        <f>K11/2.3</f>
        <v>66.95652173913044</v>
      </c>
      <c r="M11" s="34"/>
      <c r="N11" s="35">
        <v>156</v>
      </c>
      <c r="O11" s="103">
        <f>N11/2.3</f>
        <v>67.82608695652175</v>
      </c>
      <c r="P11" s="34"/>
      <c r="Q11" s="36"/>
      <c r="R11" s="37"/>
      <c r="S11" s="38">
        <f>N11+K11+H11</f>
        <v>462</v>
      </c>
      <c r="T11" s="103">
        <f>(O11+L11+I11)/3</f>
        <v>66.95652173913044</v>
      </c>
      <c r="U11" s="104">
        <f>100-T11</f>
        <v>33.04347826086956</v>
      </c>
    </row>
    <row r="12" spans="1:21" s="69" customFormat="1" ht="32.25" customHeight="1">
      <c r="A12" s="102">
        <v>4</v>
      </c>
      <c r="B12" s="28" t="s">
        <v>136</v>
      </c>
      <c r="C12" s="29" t="s">
        <v>37</v>
      </c>
      <c r="D12" s="30" t="s">
        <v>137</v>
      </c>
      <c r="E12" s="31" t="s">
        <v>138</v>
      </c>
      <c r="F12" s="29" t="s">
        <v>139</v>
      </c>
      <c r="G12" s="29" t="s">
        <v>35</v>
      </c>
      <c r="H12" s="32">
        <v>141</v>
      </c>
      <c r="I12" s="103">
        <f>H12/2.3</f>
        <v>61.30434782608696</v>
      </c>
      <c r="J12" s="34"/>
      <c r="K12" s="35">
        <v>138.5</v>
      </c>
      <c r="L12" s="103">
        <f>K12/2.3</f>
        <v>60.21739130434783</v>
      </c>
      <c r="M12" s="34"/>
      <c r="N12" s="35">
        <v>141</v>
      </c>
      <c r="O12" s="103">
        <f>N12/2.3</f>
        <v>61.30434782608696</v>
      </c>
      <c r="P12" s="34"/>
      <c r="Q12" s="36"/>
      <c r="R12" s="37"/>
      <c r="S12" s="38">
        <f>N12+K12+H12</f>
        <v>420.5</v>
      </c>
      <c r="T12" s="103">
        <f>(O12+L12+I12)/3</f>
        <v>60.94202898550725</v>
      </c>
      <c r="U12" s="104">
        <f>100-T12</f>
        <v>39.05797101449275</v>
      </c>
    </row>
    <row r="13" spans="1:21" s="69" customFormat="1" ht="19.5" customHeight="1">
      <c r="A13" s="88" t="s">
        <v>140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01"/>
    </row>
    <row r="14" spans="1:21" s="69" customFormat="1" ht="36.75" customHeight="1">
      <c r="A14" s="102" t="s">
        <v>141</v>
      </c>
      <c r="B14" s="28" t="s">
        <v>142</v>
      </c>
      <c r="C14" s="29" t="s">
        <v>37</v>
      </c>
      <c r="D14" s="30" t="s">
        <v>143</v>
      </c>
      <c r="E14" s="31" t="s">
        <v>144</v>
      </c>
      <c r="F14" s="29" t="s">
        <v>145</v>
      </c>
      <c r="G14" s="29" t="s">
        <v>35</v>
      </c>
      <c r="H14" s="32">
        <v>155</v>
      </c>
      <c r="I14" s="103">
        <f aca="true" t="shared" si="0" ref="I14">H14/2.3</f>
        <v>67.3913043478261</v>
      </c>
      <c r="J14" s="34"/>
      <c r="K14" s="35">
        <v>154.5</v>
      </c>
      <c r="L14" s="103">
        <f aca="true" t="shared" si="1" ref="L14">K14/2.3</f>
        <v>67.17391304347827</v>
      </c>
      <c r="M14" s="34"/>
      <c r="N14" s="35">
        <v>159.5</v>
      </c>
      <c r="O14" s="103">
        <f aca="true" t="shared" si="2" ref="O14">N14/2.3</f>
        <v>69.34782608695653</v>
      </c>
      <c r="P14" s="34"/>
      <c r="Q14" s="36"/>
      <c r="R14" s="37"/>
      <c r="S14" s="38">
        <f aca="true" t="shared" si="3" ref="S14:S20">N14+K14+H14</f>
        <v>469</v>
      </c>
      <c r="T14" s="103">
        <f aca="true" t="shared" si="4" ref="T14">(O14+L14+I14)/3</f>
        <v>67.97101449275364</v>
      </c>
      <c r="U14" s="104">
        <f aca="true" t="shared" si="5" ref="U14">100-T14</f>
        <v>32.02898550724636</v>
      </c>
    </row>
    <row r="15" spans="1:21" s="69" customFormat="1" ht="36.75" customHeight="1">
      <c r="A15" s="102" t="s">
        <v>146</v>
      </c>
      <c r="B15" s="28" t="s">
        <v>147</v>
      </c>
      <c r="C15" s="29" t="s">
        <v>25</v>
      </c>
      <c r="D15" s="30" t="s">
        <v>148</v>
      </c>
      <c r="E15" s="31" t="s">
        <v>149</v>
      </c>
      <c r="F15" s="29" t="s">
        <v>150</v>
      </c>
      <c r="G15" s="29" t="s">
        <v>29</v>
      </c>
      <c r="H15" s="32">
        <v>322.5</v>
      </c>
      <c r="I15" s="33">
        <f>H15/5-IF($Q15=1,0.5,IF($Q15=2,1.5,0))</f>
        <v>64.5</v>
      </c>
      <c r="J15" s="34"/>
      <c r="K15" s="35">
        <v>323</v>
      </c>
      <c r="L15" s="33">
        <f>K15/5-IF($Q15=1,0.5,IF($Q15=2,1.5,0))</f>
        <v>64.6</v>
      </c>
      <c r="M15" s="34"/>
      <c r="N15" s="35">
        <v>335</v>
      </c>
      <c r="O15" s="33">
        <f>N15/5-IF($Q15=1,0.5,IF($Q15=2,1.5,0))</f>
        <v>67</v>
      </c>
      <c r="P15" s="34"/>
      <c r="Q15" s="36"/>
      <c r="R15" s="37"/>
      <c r="S15" s="38">
        <f t="shared" si="3"/>
        <v>980.5</v>
      </c>
      <c r="T15" s="105">
        <f aca="true" t="shared" si="6" ref="T15:T18">ROUND(SUM(I15,L15,O15)/3,3)</f>
        <v>65.367</v>
      </c>
      <c r="U15" s="101"/>
    </row>
    <row r="16" spans="1:21" s="69" customFormat="1" ht="36.75" customHeight="1">
      <c r="A16" s="102" t="s">
        <v>146</v>
      </c>
      <c r="B16" s="28" t="s">
        <v>151</v>
      </c>
      <c r="C16" s="29" t="s">
        <v>25</v>
      </c>
      <c r="D16" s="30" t="s">
        <v>152</v>
      </c>
      <c r="E16" s="31" t="s">
        <v>153</v>
      </c>
      <c r="F16" s="29" t="s">
        <v>154</v>
      </c>
      <c r="G16" s="29" t="s">
        <v>29</v>
      </c>
      <c r="H16" s="32">
        <v>283</v>
      </c>
      <c r="I16" s="33">
        <f>H16/5-IF($Q16=1,0.5,IF($Q16=2,1.5,0))</f>
        <v>56.6</v>
      </c>
      <c r="J16" s="34"/>
      <c r="K16" s="35">
        <v>279.5</v>
      </c>
      <c r="L16" s="33">
        <f>K16/5-IF($Q16=1,0.5,IF($Q16=2,1.5,0))</f>
        <v>55.9</v>
      </c>
      <c r="M16" s="34"/>
      <c r="N16" s="35">
        <v>280.5</v>
      </c>
      <c r="O16" s="33">
        <f>N16/5-IF($Q16=1,0.5,IF($Q16=2,1.5,0))</f>
        <v>56.1</v>
      </c>
      <c r="P16" s="34"/>
      <c r="Q16" s="36"/>
      <c r="R16" s="37"/>
      <c r="S16" s="38">
        <f t="shared" si="3"/>
        <v>843</v>
      </c>
      <c r="T16" s="105">
        <f t="shared" si="6"/>
        <v>56.2</v>
      </c>
      <c r="U16" s="101"/>
    </row>
    <row r="17" spans="1:21" s="69" customFormat="1" ht="36.75" customHeight="1">
      <c r="A17" s="106" t="s">
        <v>155</v>
      </c>
      <c r="B17" s="28" t="s">
        <v>156</v>
      </c>
      <c r="C17" s="29" t="s">
        <v>37</v>
      </c>
      <c r="D17" s="30" t="s">
        <v>157</v>
      </c>
      <c r="E17" s="31" t="s">
        <v>158</v>
      </c>
      <c r="F17" s="29" t="s">
        <v>159</v>
      </c>
      <c r="G17" s="29" t="s">
        <v>46</v>
      </c>
      <c r="H17" s="32">
        <v>226</v>
      </c>
      <c r="I17" s="33">
        <f>H17/3.5-IF($Q17=1,0.5,IF($Q17=2,1.5,0))</f>
        <v>64.57142857142857</v>
      </c>
      <c r="J17" s="34"/>
      <c r="K17" s="35">
        <v>225.5</v>
      </c>
      <c r="L17" s="33">
        <f>K17/3.5-IF($Q17=1,0.5,IF($Q17=2,1.5,0))</f>
        <v>64.42857142857143</v>
      </c>
      <c r="M17" s="34"/>
      <c r="N17" s="35">
        <v>237</v>
      </c>
      <c r="O17" s="33">
        <f>N17/3.5-IF($Q17=1,0.5,IF($Q17=2,1.5,0))</f>
        <v>67.71428571428571</v>
      </c>
      <c r="P17" s="34"/>
      <c r="Q17" s="36"/>
      <c r="R17" s="37"/>
      <c r="S17" s="38">
        <f t="shared" si="3"/>
        <v>688.5</v>
      </c>
      <c r="T17" s="105">
        <f t="shared" si="6"/>
        <v>65.571</v>
      </c>
      <c r="U17" s="101"/>
    </row>
    <row r="18" spans="1:21" s="69" customFormat="1" ht="36.75" customHeight="1">
      <c r="A18" s="106" t="s">
        <v>155</v>
      </c>
      <c r="B18" s="28" t="s">
        <v>160</v>
      </c>
      <c r="C18" s="29" t="s">
        <v>37</v>
      </c>
      <c r="D18" s="30" t="s">
        <v>78</v>
      </c>
      <c r="E18" s="31" t="s">
        <v>79</v>
      </c>
      <c r="F18" s="29" t="s">
        <v>80</v>
      </c>
      <c r="G18" s="29" t="s">
        <v>35</v>
      </c>
      <c r="H18" s="32">
        <v>220.5</v>
      </c>
      <c r="I18" s="33">
        <f>H18/3.5-IF($Q18=1,0.5,IF($Q18=2,1.5,0))</f>
        <v>63</v>
      </c>
      <c r="J18" s="34"/>
      <c r="K18" s="35">
        <v>226</v>
      </c>
      <c r="L18" s="33">
        <f>K18/3.5-IF($Q18=1,0.5,IF($Q18=2,1.5,0))</f>
        <v>64.57142857142857</v>
      </c>
      <c r="M18" s="34"/>
      <c r="N18" s="35">
        <v>234</v>
      </c>
      <c r="O18" s="33">
        <f>N18/3.5-IF($Q18=1,0.5,IF($Q18=2,1.5,0))</f>
        <v>66.85714285714286</v>
      </c>
      <c r="P18" s="34"/>
      <c r="Q18" s="36"/>
      <c r="R18" s="37"/>
      <c r="S18" s="38">
        <f t="shared" si="3"/>
        <v>680.5</v>
      </c>
      <c r="T18" s="105">
        <f t="shared" si="6"/>
        <v>64.81</v>
      </c>
      <c r="U18" s="101"/>
    </row>
    <row r="19" spans="1:21" s="69" customFormat="1" ht="36.75" customHeight="1">
      <c r="A19" s="102" t="s">
        <v>161</v>
      </c>
      <c r="B19" s="107" t="s">
        <v>128</v>
      </c>
      <c r="C19" s="29" t="s">
        <v>25</v>
      </c>
      <c r="D19" s="30" t="s">
        <v>162</v>
      </c>
      <c r="E19" s="31" t="s">
        <v>163</v>
      </c>
      <c r="F19" s="29" t="s">
        <v>164</v>
      </c>
      <c r="G19" s="29" t="s">
        <v>132</v>
      </c>
      <c r="H19" s="32">
        <v>159.5</v>
      </c>
      <c r="I19" s="103">
        <f>H19/2.4</f>
        <v>66.45833333333334</v>
      </c>
      <c r="J19" s="34"/>
      <c r="K19" s="35">
        <v>156</v>
      </c>
      <c r="L19" s="103">
        <f>K19/2.4</f>
        <v>65</v>
      </c>
      <c r="M19" s="34"/>
      <c r="N19" s="35">
        <v>162</v>
      </c>
      <c r="O19" s="103">
        <f>N19/2.4</f>
        <v>67.5</v>
      </c>
      <c r="P19" s="34"/>
      <c r="Q19" s="36"/>
      <c r="R19" s="37"/>
      <c r="S19" s="38">
        <f t="shared" si="3"/>
        <v>477.5</v>
      </c>
      <c r="T19" s="103">
        <f>(O19+L19+I19)/3</f>
        <v>66.31944444444444</v>
      </c>
      <c r="U19" s="104">
        <f>100-T19</f>
        <v>33.68055555555556</v>
      </c>
    </row>
    <row r="20" spans="1:21" s="69" customFormat="1" ht="36.75" customHeight="1">
      <c r="A20" s="106" t="s">
        <v>165</v>
      </c>
      <c r="B20" s="107" t="s">
        <v>142</v>
      </c>
      <c r="C20" s="29" t="s">
        <v>37</v>
      </c>
      <c r="D20" s="30" t="s">
        <v>166</v>
      </c>
      <c r="E20" s="31" t="s">
        <v>167</v>
      </c>
      <c r="F20" s="29" t="s">
        <v>168</v>
      </c>
      <c r="G20" s="29" t="s">
        <v>35</v>
      </c>
      <c r="H20" s="32">
        <v>167.5</v>
      </c>
      <c r="I20" s="103">
        <f>H20/2.5</f>
        <v>67</v>
      </c>
      <c r="J20" s="34"/>
      <c r="K20" s="35">
        <v>169.5</v>
      </c>
      <c r="L20" s="103">
        <f>K20/2.5</f>
        <v>67.8</v>
      </c>
      <c r="M20" s="34"/>
      <c r="N20" s="35">
        <v>170</v>
      </c>
      <c r="O20" s="103">
        <f>N20/2.5</f>
        <v>68</v>
      </c>
      <c r="P20" s="34"/>
      <c r="Q20" s="36"/>
      <c r="R20" s="37"/>
      <c r="S20" s="38">
        <f t="shared" si="3"/>
        <v>507</v>
      </c>
      <c r="T20" s="103">
        <f aca="true" t="shared" si="7" ref="T20">(O20+L20+I20)/3</f>
        <v>67.60000000000001</v>
      </c>
      <c r="U20" s="104">
        <f aca="true" t="shared" si="8" ref="U20">100-T20</f>
        <v>32.39999999999999</v>
      </c>
    </row>
    <row r="21" spans="2:20" s="76" customFormat="1" ht="20.25" customHeight="1">
      <c r="B21" s="77" t="s">
        <v>47</v>
      </c>
      <c r="C21" s="77"/>
      <c r="D21" s="78"/>
      <c r="E21" s="79" t="s">
        <v>48</v>
      </c>
      <c r="F21" s="79"/>
      <c r="G21" s="79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81"/>
      <c r="S21" s="80"/>
      <c r="T21" s="80"/>
    </row>
    <row r="22" spans="2:20" s="76" customFormat="1" ht="20.25" customHeight="1">
      <c r="B22" s="77" t="s">
        <v>49</v>
      </c>
      <c r="C22" s="77"/>
      <c r="D22" s="78"/>
      <c r="E22" s="82" t="s">
        <v>50</v>
      </c>
      <c r="F22" s="82"/>
      <c r="G22" s="82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47" spans="3:9" ht="84">
      <c r="C47" s="108" t="s">
        <v>169</v>
      </c>
      <c r="D47" s="109" t="s">
        <v>37</v>
      </c>
      <c r="E47" s="110" t="s">
        <v>170</v>
      </c>
      <c r="F47" s="111" t="s">
        <v>171</v>
      </c>
      <c r="G47" s="112" t="s">
        <v>172</v>
      </c>
      <c r="H47" s="109" t="s">
        <v>46</v>
      </c>
      <c r="I47" s="86" t="s">
        <v>173</v>
      </c>
    </row>
    <row r="67" spans="4:9" ht="24.75">
      <c r="D67" s="83" t="s">
        <v>37</v>
      </c>
      <c r="F67" s="85" t="s">
        <v>51</v>
      </c>
      <c r="I67" s="86" t="s">
        <v>52</v>
      </c>
    </row>
    <row r="95" spans="6:9" ht="24.75">
      <c r="F95" s="85" t="s">
        <v>51</v>
      </c>
      <c r="I95" s="86" t="s">
        <v>52</v>
      </c>
    </row>
    <row r="108" spans="5:9" ht="48">
      <c r="E108" s="50" t="s">
        <v>53</v>
      </c>
      <c r="F108" s="51" t="s">
        <v>54</v>
      </c>
      <c r="G108" s="52" t="s">
        <v>55</v>
      </c>
      <c r="H108" s="87" t="s">
        <v>46</v>
      </c>
      <c r="I108" s="86" t="s">
        <v>56</v>
      </c>
    </row>
    <row r="174" ht="15">
      <c r="I174" s="86" t="s">
        <v>52</v>
      </c>
    </row>
  </sheetData>
  <sheetProtection selectLockedCells="1" selectUnlockedCells="1"/>
  <mergeCells count="25">
    <mergeCell ref="B22:C22"/>
    <mergeCell ref="E22:G22"/>
    <mergeCell ref="S6:S7"/>
    <mergeCell ref="T6:T7"/>
    <mergeCell ref="U6:U7"/>
    <mergeCell ref="A8:T8"/>
    <mergeCell ref="A13:T13"/>
    <mergeCell ref="B21:C21"/>
    <mergeCell ref="E21:G21"/>
    <mergeCell ref="F6:F7"/>
    <mergeCell ref="G6:G7"/>
    <mergeCell ref="H6:J6"/>
    <mergeCell ref="K6:M6"/>
    <mergeCell ref="N6:P6"/>
    <mergeCell ref="Q6:R6"/>
    <mergeCell ref="A1:T1"/>
    <mergeCell ref="A2:T2"/>
    <mergeCell ref="A3:T3"/>
    <mergeCell ref="A4:T4"/>
    <mergeCell ref="A5:F5"/>
    <mergeCell ref="A6:A7"/>
    <mergeCell ref="B6:B7"/>
    <mergeCell ref="C6:C7"/>
    <mergeCell ref="D6:D7"/>
    <mergeCell ref="E6:E7"/>
  </mergeCells>
  <printOptions horizontalCentered="1"/>
  <pageMargins left="0" right="0" top="0" bottom="0" header="0.5118055555555555" footer="0.511805555555555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2018-04-26T07:21:45Z</dcterms:created>
  <dcterms:modified xsi:type="dcterms:W3CDTF">2018-04-26T07:22:26Z</dcterms:modified>
  <cp:category/>
  <cp:version/>
  <cp:contentType/>
  <cp:contentStatus/>
</cp:coreProperties>
</file>